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6380" windowHeight="8010" tabRatio="255"/>
  </bookViews>
  <sheets>
    <sheet name="УСП (2019 вторая часть)" sheetId="7" r:id="rId1"/>
    <sheet name="УСП (под лимиты 2018-2020)" sheetId="6" r:id="rId2"/>
    <sheet name="УСП" sheetId="4" r:id="rId3"/>
    <sheet name="УСП (1)" sheetId="5" r:id="rId4"/>
  </sheets>
  <definedNames>
    <definedName name="_xlnm.Print_Titles" localSheetId="2">УСП!$6:$7</definedName>
    <definedName name="_xlnm.Print_Titles" localSheetId="3">'УСП (1)'!$6:$7</definedName>
    <definedName name="_xlnm.Print_Titles" localSheetId="0">'УСП (2019 вторая часть)'!$6:$7</definedName>
    <definedName name="_xlnm.Print_Titles" localSheetId="1">'УСП (под лимиты 2018-2020)'!$6:$7</definedName>
    <definedName name="_xlnm.Print_Area" localSheetId="2">УСП!$A$1:$H$38</definedName>
    <definedName name="_xlnm.Print_Area" localSheetId="3">'УСП (1)'!$A$1:$H$38</definedName>
    <definedName name="_xlnm.Print_Area" localSheetId="0">'УСП (2019 вторая часть)'!$A$1:$H$54</definedName>
    <definedName name="_xlnm.Print_Area" localSheetId="1">'УСП (под лимиты 2018-2020)'!$A$1:$H$38</definedName>
  </definedNames>
  <calcPr calcId="145621"/>
</workbook>
</file>

<file path=xl/calcChain.xml><?xml version="1.0" encoding="utf-8"?>
<calcChain xmlns="http://schemas.openxmlformats.org/spreadsheetml/2006/main">
  <c r="I47" i="7" l="1"/>
  <c r="B41" i="7"/>
  <c r="D44" i="7" s="1"/>
  <c r="D45" i="7" s="1"/>
  <c r="G43" i="7"/>
  <c r="B22" i="7"/>
  <c r="E25" i="7" s="1"/>
  <c r="E26" i="7" s="1"/>
  <c r="G24" i="7"/>
  <c r="K3" i="7"/>
  <c r="K6" i="7"/>
  <c r="K5" i="7"/>
  <c r="H44" i="7" l="1"/>
  <c r="B25" i="7"/>
  <c r="B26" i="7" s="1"/>
  <c r="H25" i="7"/>
  <c r="C25" i="7"/>
  <c r="C26" i="7" s="1"/>
  <c r="F25" i="7"/>
  <c r="F26" i="7" s="1"/>
  <c r="E44" i="7"/>
  <c r="E45" i="7" s="1"/>
  <c r="B44" i="7"/>
  <c r="B45" i="7" s="1"/>
  <c r="F44" i="7"/>
  <c r="F45" i="7" s="1"/>
  <c r="C44" i="7"/>
  <c r="C45" i="7" s="1"/>
  <c r="D25" i="7"/>
  <c r="D26" i="7" s="1"/>
  <c r="F37" i="7"/>
  <c r="F38" i="7" s="1"/>
  <c r="E37" i="7"/>
  <c r="E38" i="7" s="1"/>
  <c r="D37" i="7"/>
  <c r="D38" i="7" s="1"/>
  <c r="C37" i="7"/>
  <c r="C38" i="7" s="1"/>
  <c r="B37" i="7"/>
  <c r="B38" i="7" s="1"/>
  <c r="G36" i="7"/>
  <c r="H37" i="7" s="1"/>
  <c r="C18" i="7"/>
  <c r="C19" i="7" s="1"/>
  <c r="G17" i="7"/>
  <c r="D18" i="7"/>
  <c r="D19" i="7" s="1"/>
  <c r="F31" i="7"/>
  <c r="F32" i="7" s="1"/>
  <c r="E31" i="7"/>
  <c r="E32" i="7" s="1"/>
  <c r="D31" i="7"/>
  <c r="D32" i="7" s="1"/>
  <c r="C31" i="7"/>
  <c r="C32" i="7" s="1"/>
  <c r="B31" i="7"/>
  <c r="B32" i="7" s="1"/>
  <c r="G30" i="7"/>
  <c r="H31" i="7" s="1"/>
  <c r="C12" i="7"/>
  <c r="C13" i="7" s="1"/>
  <c r="G11" i="7"/>
  <c r="E12" i="7"/>
  <c r="E13" i="7" s="1"/>
  <c r="H47" i="7" l="1"/>
  <c r="J47" i="7" s="1"/>
  <c r="H39" i="7"/>
  <c r="J39" i="7" s="1"/>
  <c r="B12" i="7"/>
  <c r="B13" i="7" s="1"/>
  <c r="E18" i="7"/>
  <c r="E19" i="7" s="1"/>
  <c r="F12" i="7"/>
  <c r="F13" i="7" s="1"/>
  <c r="H18" i="7"/>
  <c r="F18" i="7"/>
  <c r="F19" i="7" s="1"/>
  <c r="B18" i="7"/>
  <c r="B19" i="7" s="1"/>
  <c r="H12" i="7"/>
  <c r="D12" i="7"/>
  <c r="D13" i="7" s="1"/>
  <c r="B21" i="6"/>
  <c r="C24" i="6" s="1"/>
  <c r="C25" i="6" s="1"/>
  <c r="B9" i="6"/>
  <c r="F12" i="6" s="1"/>
  <c r="F13" i="6" s="1"/>
  <c r="F31" i="6"/>
  <c r="D31" i="6"/>
  <c r="C31" i="6"/>
  <c r="B31" i="6"/>
  <c r="F30" i="6"/>
  <c r="E30" i="6"/>
  <c r="E31" i="6" s="1"/>
  <c r="D30" i="6"/>
  <c r="C30" i="6"/>
  <c r="B30" i="6"/>
  <c r="G29" i="6"/>
  <c r="H30" i="6" s="1"/>
  <c r="G23" i="6"/>
  <c r="D19" i="6"/>
  <c r="C19" i="6"/>
  <c r="F18" i="6"/>
  <c r="F19" i="6" s="1"/>
  <c r="E18" i="6"/>
  <c r="E19" i="6" s="1"/>
  <c r="D18" i="6"/>
  <c r="C18" i="6"/>
  <c r="B18" i="6"/>
  <c r="B19" i="6" s="1"/>
  <c r="G17" i="6"/>
  <c r="H18" i="6" s="1"/>
  <c r="G11" i="6"/>
  <c r="H20" i="7" l="1"/>
  <c r="J20" i="7" s="1"/>
  <c r="B12" i="6"/>
  <c r="B13" i="6" s="1"/>
  <c r="C12" i="6"/>
  <c r="C13" i="6" s="1"/>
  <c r="H24" i="6"/>
  <c r="D12" i="6"/>
  <c r="D13" i="6" s="1"/>
  <c r="E12" i="6"/>
  <c r="E13" i="6" s="1"/>
  <c r="H12" i="6"/>
  <c r="H33" i="6"/>
  <c r="D24" i="6"/>
  <c r="D25" i="6" s="1"/>
  <c r="E24" i="6"/>
  <c r="E25" i="6" s="1"/>
  <c r="B24" i="6"/>
  <c r="B25" i="6" s="1"/>
  <c r="F24" i="6"/>
  <c r="F25" i="6" s="1"/>
  <c r="B21" i="4"/>
  <c r="B9" i="4"/>
  <c r="H30" i="5"/>
  <c r="C30" i="5"/>
  <c r="C31" i="5" s="1"/>
  <c r="G29" i="5"/>
  <c r="B27" i="5"/>
  <c r="F30" i="5" s="1"/>
  <c r="F31" i="5" s="1"/>
  <c r="G23" i="5"/>
  <c r="H24" i="5" s="1"/>
  <c r="B21" i="5"/>
  <c r="C24" i="5" s="1"/>
  <c r="C25" i="5" s="1"/>
  <c r="C19" i="5"/>
  <c r="F18" i="5"/>
  <c r="F19" i="5" s="1"/>
  <c r="E18" i="5"/>
  <c r="E19" i="5" s="1"/>
  <c r="C18" i="5"/>
  <c r="B18" i="5"/>
  <c r="B19" i="5" s="1"/>
  <c r="G17" i="5"/>
  <c r="H18" i="5" s="1"/>
  <c r="B15" i="5"/>
  <c r="D18" i="5" s="1"/>
  <c r="D19" i="5" s="1"/>
  <c r="H12" i="5"/>
  <c r="F12" i="5"/>
  <c r="F13" i="5" s="1"/>
  <c r="C12" i="5"/>
  <c r="C13" i="5" s="1"/>
  <c r="B12" i="5"/>
  <c r="B13" i="5" s="1"/>
  <c r="G11" i="5"/>
  <c r="B9" i="5"/>
  <c r="E12" i="5" s="1"/>
  <c r="E13" i="5" s="1"/>
  <c r="H33" i="5" l="1"/>
  <c r="D24" i="5"/>
  <c r="D25" i="5" s="1"/>
  <c r="E24" i="5"/>
  <c r="E25" i="5" s="1"/>
  <c r="D30" i="5"/>
  <c r="D31" i="5" s="1"/>
  <c r="D12" i="5"/>
  <c r="D13" i="5" s="1"/>
  <c r="B24" i="5"/>
  <c r="B25" i="5" s="1"/>
  <c r="F24" i="5"/>
  <c r="F25" i="5" s="1"/>
  <c r="E30" i="5"/>
  <c r="E31" i="5" s="1"/>
  <c r="B30" i="5"/>
  <c r="B31" i="5" s="1"/>
  <c r="G29" i="4"/>
  <c r="H30" i="4" s="1"/>
  <c r="C30" i="4"/>
  <c r="C31" i="4" s="1"/>
  <c r="C18" i="4"/>
  <c r="C19" i="4" s="1"/>
  <c r="E12" i="4"/>
  <c r="E13" i="4" s="1"/>
  <c r="G17" i="4"/>
  <c r="G23" i="4"/>
  <c r="H24" i="4" s="1"/>
  <c r="H12" i="4"/>
  <c r="F12" i="4"/>
  <c r="F13" i="4" s="1"/>
  <c r="C12" i="4"/>
  <c r="C13" i="4" s="1"/>
  <c r="B12" i="4"/>
  <c r="B13" i="4" s="1"/>
  <c r="G11" i="4"/>
  <c r="D12" i="4" l="1"/>
  <c r="D13" i="4" s="1"/>
  <c r="D30" i="4"/>
  <c r="D31" i="4" s="1"/>
  <c r="E30" i="4"/>
  <c r="E31" i="4" s="1"/>
  <c r="B30" i="4"/>
  <c r="B31" i="4" s="1"/>
  <c r="F30" i="4"/>
  <c r="F31" i="4" s="1"/>
  <c r="H18" i="4"/>
  <c r="H33" i="4" s="1"/>
  <c r="D18" i="4"/>
  <c r="D19" i="4" s="1"/>
  <c r="E18" i="4"/>
  <c r="E19" i="4" s="1"/>
  <c r="B18" i="4"/>
  <c r="B19" i="4" s="1"/>
  <c r="F18" i="4"/>
  <c r="F19" i="4" s="1"/>
  <c r="D24" i="4"/>
  <c r="D25" i="4" s="1"/>
  <c r="E24" i="4"/>
  <c r="E25" i="4" s="1"/>
  <c r="B24" i="4"/>
  <c r="B25" i="4" s="1"/>
  <c r="F24" i="4"/>
  <c r="F25" i="4" s="1"/>
  <c r="C24" i="4"/>
  <c r="C25" i="4" s="1"/>
</calcChain>
</file>

<file path=xl/sharedStrings.xml><?xml version="1.0" encoding="utf-8"?>
<sst xmlns="http://schemas.openxmlformats.org/spreadsheetml/2006/main" count="318" uniqueCount="49">
  <si>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</si>
  <si>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</si>
  <si>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</si>
  <si>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</si>
  <si>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</si>
  <si>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</si>
  <si>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</si>
  <si>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</si>
  <si>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</si>
  <si>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</si>
  <si>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</si>
  <si>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</si>
  <si>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</si>
  <si>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</si>
  <si>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Исполнитель: заместитель начальника управления внутренней политики и общественных связей администрации города Югорска, тел. 5-00-73</t>
  </si>
  <si>
    <t>Т.В. Хвощевская</t>
  </si>
  <si>
    <t>Дата составления: 23.10.2018</t>
  </si>
  <si>
    <t>Услуги по размещению информационных материалов в эфире</t>
  </si>
  <si>
    <t>ИТОГО начальная (максимальная) цена контракта:</t>
  </si>
  <si>
    <t>Услуги по производству информационных программ</t>
  </si>
  <si>
    <t xml:space="preserve">Услуги по производству информационных программ </t>
  </si>
  <si>
    <t xml:space="preserve">открытытй конкурс
ИКЗ </t>
  </si>
  <si>
    <t>Наименование услуги</t>
  </si>
  <si>
    <t>Описание услуги</t>
  </si>
  <si>
    <t>Цена услуги, руб.</t>
  </si>
  <si>
    <t>Объем услуги, минут</t>
  </si>
  <si>
    <t>Поставщик 1:</t>
  </si>
  <si>
    <t>коммерческое предложение от 22.10.2018 № 204</t>
  </si>
  <si>
    <t>Поставщик 2:</t>
  </si>
  <si>
    <t>коммерческое предложение от 22.10.2018 № б\н</t>
  </si>
  <si>
    <t>Поставщик 3:</t>
  </si>
  <si>
    <t>коммерческие предложения от 22.10.2018 № 300</t>
  </si>
  <si>
    <t>оказание услуг по производству и прокату информационных материалов о деятельности управления социальной политики администрации города Югорска, о сферах физкультуры и спорта, молодёжной политики города Югорска в эфире телекомпании, осуществляющей вещание на территории города Югорска</t>
  </si>
  <si>
    <t>открытытй конкурс
ИКЗ 183862201488586220100100070015911244</t>
  </si>
  <si>
    <t>оказание услуг по производству информационных программ и прокату информационных материалов о деятельности управления социальной политики администрации города Югорска и о сферах физкультуры и спорта, молодёжной политики города Югорска в эфире телекомпании, осуществляющей вещание на территории города Югорска</t>
  </si>
  <si>
    <t>Дата составления: 01.08.2019</t>
  </si>
  <si>
    <t>коммерческое предложение от 10.04.2019 № 76</t>
  </si>
  <si>
    <t>оказание услуг по созданию информационных материалов о деятельности управления социальной политики администрации города Югорска и о сферах физкультуры и спорта, молодёжной политики города Югорска и их размещению в телевизионном эфире, кабельном и интерактивном телевидении с зоной вещания в муниципальном образовании город Югорск</t>
  </si>
  <si>
    <t>Итого по программе молодёжь</t>
  </si>
  <si>
    <t>остаток</t>
  </si>
  <si>
    <t xml:space="preserve">факт (заключены договора) </t>
  </si>
  <si>
    <t>план на 2019 год</t>
  </si>
  <si>
    <t>мп - 2 398 887,34                      спорт - 1 099 989,66</t>
  </si>
  <si>
    <t>спорт  - 200 010,34</t>
  </si>
  <si>
    <t>мп  - 101 112,66</t>
  </si>
  <si>
    <t>Итого по программе спорт</t>
  </si>
  <si>
    <t>мп -  2 500 000</t>
  </si>
  <si>
    <t>спорт - 1 300 000</t>
  </si>
  <si>
    <t>аукцион в электронной форме
ИКЗ 193862201488586220100100010015911244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</si>
</sst>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0" fontId="9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8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" fontId="1" fillId="0" borderId="0" xfId="0" applyNumberFormat="1" applyFont="1"/>
    <xf numFmtId="0" fontId="1" fillId="0" borderId="1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" fontId="4" fillId="0" borderId="18" xfId="0" applyNumberFormat="1" applyFont="1" applyBorder="1" applyAlignment="1">
      <alignment vertical="top"/>
    </xf>
    <xf numFmtId="0" fontId="1" fillId="0" borderId="9" xfId="0" applyFont="1" applyBorder="1" applyAlignment="1">
      <alignment horizontal="center"/>
    </xf>
    <xf numFmtId="4" fontId="4" fillId="2" borderId="18" xfId="0" applyNumberFormat="1" applyFont="1" applyFill="1" applyBorder="1"/>
    <xf numFmtId="0" fontId="9" fillId="0" borderId="19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top" wrapText="1"/>
    </xf>
    <xf numFmtId="4" fontId="13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horizontal="center"/>
    </xf>
    <xf numFmtId="4" fontId="13" fillId="0" borderId="1" xfId="0" applyNumberFormat="1" applyFont="1" applyBorder="1"/>
    <xf numFmtId="4" fontId="13" fillId="2" borderId="1" xfId="0" applyNumberFormat="1" applyFont="1" applyFill="1" applyBorder="1"/>
    <xf numFmtId="0" fontId="14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horizontal="center" vertical="top" wrapText="1"/>
    </xf>
    <xf numFmtId="0" fontId="13" fillId="3" borderId="15" xfId="0" applyFont="1" applyFill="1" applyBorder="1" applyAlignment="1">
      <alignment horizontal="center" vertical="center"/>
    </xf>
    <xf numFmtId="4" fontId="1" fillId="0" borderId="0" xfId="0" applyNumberFormat="1" applyFont="1" applyFill="1"/>
    <xf numFmtId="0" fontId="4" fillId="0" borderId="13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5" borderId="13" xfId="0" applyFont="1" applyFill="1" applyBorder="1" applyAlignment="1">
      <alignment horizontal="right" vertical="center" wrapText="1"/>
    </xf>
    <xf numFmtId="0" fontId="14" fillId="5" borderId="4" xfId="0" applyFont="1" applyFill="1" applyBorder="1" applyAlignment="1">
      <alignment horizontal="right" vertical="center" wrapText="1"/>
    </xf>
    <xf numFmtId="0" fontId="14" fillId="5" borderId="3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9" width="11.5703125" style="2" customWidth="1"/>
    <col min="10" max="10" width="17.140625" style="2" customWidth="1"/>
    <col min="11" max="11" width="11.5703125" style="2" customWidth="1"/>
    <col min="12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89" t="s">
        <v>48</v>
      </c>
      <c r="D3" s="89"/>
      <c r="E3" s="89"/>
      <c r="F3" s="89"/>
      <c r="G3" s="89"/>
      <c r="H3" s="89"/>
      <c r="I3" s="86" t="s">
        <v>41</v>
      </c>
      <c r="J3" s="81" t="s">
        <v>46</v>
      </c>
      <c r="K3" s="88">
        <f>2500000+1300000</f>
        <v>3800000</v>
      </c>
      <c r="L3" s="1"/>
    </row>
    <row r="4" spans="1:12" s="17" customFormat="1" ht="47.25" customHeight="1" x14ac:dyDescent="0.2">
      <c r="A4" s="90" t="s">
        <v>11</v>
      </c>
      <c r="B4" s="90"/>
      <c r="C4" s="91" t="s">
        <v>12</v>
      </c>
      <c r="D4" s="91"/>
      <c r="E4" s="91"/>
      <c r="F4" s="91"/>
      <c r="G4" s="91"/>
      <c r="H4" s="91"/>
      <c r="I4" s="86"/>
      <c r="J4" s="82" t="s">
        <v>47</v>
      </c>
      <c r="K4" s="88"/>
    </row>
    <row r="5" spans="1:12" s="15" customFormat="1" ht="80.25" customHeight="1" x14ac:dyDescent="0.2">
      <c r="A5" s="92" t="s">
        <v>9</v>
      </c>
      <c r="B5" s="92"/>
      <c r="C5" s="93" t="s">
        <v>37</v>
      </c>
      <c r="D5" s="93"/>
      <c r="E5" s="93"/>
      <c r="F5" s="93"/>
      <c r="G5" s="93"/>
      <c r="H5" s="93"/>
      <c r="I5" s="83" t="s">
        <v>40</v>
      </c>
      <c r="J5" s="82" t="s">
        <v>42</v>
      </c>
      <c r="K5" s="84">
        <f>2398887.34+1099989.66</f>
        <v>3498877</v>
      </c>
    </row>
    <row r="6" spans="1:12" ht="15" x14ac:dyDescent="0.25">
      <c r="A6" s="8" t="s">
        <v>0</v>
      </c>
      <c r="B6" s="85" t="s">
        <v>1</v>
      </c>
      <c r="C6" s="85"/>
      <c r="D6" s="85"/>
      <c r="E6" s="85"/>
      <c r="F6" s="85"/>
      <c r="G6" s="13" t="s">
        <v>2</v>
      </c>
      <c r="H6" s="80" t="s">
        <v>3</v>
      </c>
      <c r="I6" s="87" t="s">
        <v>39</v>
      </c>
      <c r="J6" s="81" t="s">
        <v>44</v>
      </c>
      <c r="K6" s="88">
        <f>101112.66+200010.34</f>
        <v>301123</v>
      </c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19" t="s">
        <v>10</v>
      </c>
      <c r="I7" s="87"/>
      <c r="J7" s="81" t="s">
        <v>43</v>
      </c>
      <c r="K7" s="88"/>
      <c r="L7" s="1"/>
    </row>
    <row r="8" spans="1:12" ht="30" hidden="1" customHeight="1" x14ac:dyDescent="0.2">
      <c r="A8" s="59" t="s">
        <v>22</v>
      </c>
      <c r="B8" s="94" t="s">
        <v>20</v>
      </c>
      <c r="C8" s="94"/>
      <c r="D8" s="94"/>
      <c r="E8" s="94"/>
      <c r="F8" s="94"/>
      <c r="G8" s="60" t="s">
        <v>13</v>
      </c>
      <c r="H8" s="61" t="s">
        <v>4</v>
      </c>
      <c r="I8" s="1"/>
      <c r="J8" s="1"/>
      <c r="K8" s="1"/>
      <c r="L8" s="1"/>
    </row>
    <row r="9" spans="1:12" ht="15" hidden="1" x14ac:dyDescent="0.2">
      <c r="A9" s="62" t="s">
        <v>25</v>
      </c>
      <c r="B9" s="95">
        <v>15</v>
      </c>
      <c r="C9" s="96"/>
      <c r="D9" s="96"/>
      <c r="E9" s="96"/>
      <c r="F9" s="96"/>
      <c r="G9" s="63"/>
      <c r="H9" s="64" t="s">
        <v>4</v>
      </c>
      <c r="I9" s="32"/>
      <c r="J9" s="1"/>
      <c r="K9" s="1"/>
      <c r="L9" s="1"/>
    </row>
    <row r="10" spans="1:12" ht="24" hidden="1" customHeight="1" x14ac:dyDescent="0.2">
      <c r="A10" s="62" t="s">
        <v>23</v>
      </c>
      <c r="B10" s="97" t="s">
        <v>19</v>
      </c>
      <c r="C10" s="98"/>
      <c r="D10" s="98"/>
      <c r="E10" s="98"/>
      <c r="F10" s="99"/>
      <c r="G10" s="65"/>
      <c r="H10" s="64" t="s">
        <v>4</v>
      </c>
      <c r="I10" s="1"/>
      <c r="J10" s="1"/>
      <c r="K10" s="1"/>
      <c r="L10" s="1"/>
    </row>
    <row r="11" spans="1:12" ht="15" hidden="1" x14ac:dyDescent="0.2">
      <c r="A11" s="62" t="s">
        <v>24</v>
      </c>
      <c r="B11" s="66">
        <v>4674</v>
      </c>
      <c r="C11" s="66">
        <v>5900</v>
      </c>
      <c r="D11" s="66">
        <v>5287</v>
      </c>
      <c r="E11" s="66"/>
      <c r="F11" s="66"/>
      <c r="G11" s="67">
        <f>SUM(B11:F11)/3</f>
        <v>5287</v>
      </c>
      <c r="H11" s="67"/>
      <c r="I11" s="1"/>
      <c r="J11" s="1"/>
      <c r="K11" s="1"/>
      <c r="L11" s="1"/>
    </row>
    <row r="12" spans="1:12" ht="15" hidden="1" x14ac:dyDescent="0.25">
      <c r="A12" s="68" t="s">
        <v>5</v>
      </c>
      <c r="B12" s="69">
        <f>B11*$B9</f>
        <v>70110</v>
      </c>
      <c r="C12" s="69">
        <f>C11*$B9</f>
        <v>88500</v>
      </c>
      <c r="D12" s="69">
        <f>D11*$B9</f>
        <v>79305</v>
      </c>
      <c r="E12" s="69">
        <f>E11*$B9</f>
        <v>0</v>
      </c>
      <c r="F12" s="69">
        <f>F11*$B9</f>
        <v>0</v>
      </c>
      <c r="G12" s="69"/>
      <c r="H12" s="70">
        <f>G11*B9</f>
        <v>79305</v>
      </c>
      <c r="I12" s="1"/>
      <c r="J12" s="48"/>
      <c r="K12" s="1"/>
      <c r="L12" s="1"/>
    </row>
    <row r="13" spans="1:12" ht="24.75" hidden="1" thickBot="1" x14ac:dyDescent="0.25">
      <c r="A13" s="71" t="s">
        <v>6</v>
      </c>
      <c r="B13" s="72">
        <f t="shared" ref="B13:E13" si="0">B12</f>
        <v>70110</v>
      </c>
      <c r="C13" s="72">
        <f t="shared" si="0"/>
        <v>88500</v>
      </c>
      <c r="D13" s="72">
        <f t="shared" si="0"/>
        <v>79305</v>
      </c>
      <c r="E13" s="72">
        <f t="shared" si="0"/>
        <v>0</v>
      </c>
      <c r="F13" s="72">
        <f>F12</f>
        <v>0</v>
      </c>
      <c r="G13" s="73"/>
      <c r="H13" s="73"/>
      <c r="I13" s="1"/>
      <c r="J13" s="1"/>
      <c r="K13" s="1"/>
      <c r="L13" s="1"/>
    </row>
    <row r="14" spans="1:12" ht="30" hidden="1" customHeight="1" x14ac:dyDescent="0.2">
      <c r="A14" s="59" t="s">
        <v>22</v>
      </c>
      <c r="B14" s="94" t="s">
        <v>17</v>
      </c>
      <c r="C14" s="94"/>
      <c r="D14" s="94"/>
      <c r="E14" s="94"/>
      <c r="F14" s="94"/>
      <c r="G14" s="60" t="s">
        <v>13</v>
      </c>
      <c r="H14" s="61" t="s">
        <v>4</v>
      </c>
      <c r="I14" s="1"/>
      <c r="J14" s="1"/>
      <c r="K14" s="1"/>
      <c r="L14" s="1"/>
    </row>
    <row r="15" spans="1:12" ht="15" hidden="1" x14ac:dyDescent="0.2">
      <c r="A15" s="62" t="s">
        <v>25</v>
      </c>
      <c r="B15" s="95">
        <v>14</v>
      </c>
      <c r="C15" s="96"/>
      <c r="D15" s="96"/>
      <c r="E15" s="96"/>
      <c r="F15" s="96"/>
      <c r="G15" s="63"/>
      <c r="H15" s="64" t="s">
        <v>4</v>
      </c>
      <c r="I15" s="32"/>
      <c r="J15" s="1"/>
      <c r="K15" s="1"/>
      <c r="L15" s="1"/>
    </row>
    <row r="16" spans="1:12" ht="21.75" hidden="1" customHeight="1" x14ac:dyDescent="0.2">
      <c r="A16" s="62" t="s">
        <v>23</v>
      </c>
      <c r="B16" s="97" t="s">
        <v>17</v>
      </c>
      <c r="C16" s="98"/>
      <c r="D16" s="98"/>
      <c r="E16" s="98"/>
      <c r="F16" s="99"/>
      <c r="G16" s="65"/>
      <c r="H16" s="64" t="s">
        <v>4</v>
      </c>
      <c r="I16" s="32"/>
      <c r="J16" s="1"/>
      <c r="K16" s="1"/>
      <c r="L16" s="1"/>
    </row>
    <row r="17" spans="1:12" ht="15" hidden="1" x14ac:dyDescent="0.2">
      <c r="A17" s="62" t="s">
        <v>24</v>
      </c>
      <c r="B17" s="66">
        <v>1496</v>
      </c>
      <c r="C17" s="66">
        <v>1600</v>
      </c>
      <c r="D17" s="66">
        <v>1548</v>
      </c>
      <c r="E17" s="66"/>
      <c r="F17" s="66"/>
      <c r="G17" s="67">
        <f>SUM(B17:F17)/3</f>
        <v>1548</v>
      </c>
      <c r="H17" s="67"/>
      <c r="I17" s="1"/>
      <c r="J17" s="1"/>
      <c r="K17" s="1"/>
      <c r="L17" s="1"/>
    </row>
    <row r="18" spans="1:12" ht="15" hidden="1" x14ac:dyDescent="0.25">
      <c r="A18" s="68" t="s">
        <v>5</v>
      </c>
      <c r="B18" s="69">
        <f>B17*$B15</f>
        <v>20944</v>
      </c>
      <c r="C18" s="69">
        <f>C17*$B15</f>
        <v>22400</v>
      </c>
      <c r="D18" s="69">
        <f>D17*$B15</f>
        <v>21672</v>
      </c>
      <c r="E18" s="69">
        <f>E17*$B15</f>
        <v>0</v>
      </c>
      <c r="F18" s="69">
        <f>F17*$B15</f>
        <v>0</v>
      </c>
      <c r="G18" s="69"/>
      <c r="H18" s="70">
        <f>G17*B15</f>
        <v>21672</v>
      </c>
      <c r="I18" s="1"/>
      <c r="J18" s="1"/>
      <c r="K18" s="1"/>
      <c r="L18" s="1"/>
    </row>
    <row r="19" spans="1:12" ht="24" hidden="1" x14ac:dyDescent="0.2">
      <c r="A19" s="71" t="s">
        <v>6</v>
      </c>
      <c r="B19" s="72">
        <f t="shared" ref="B19:E19" si="1">B18</f>
        <v>20944</v>
      </c>
      <c r="C19" s="72">
        <f t="shared" si="1"/>
        <v>22400</v>
      </c>
      <c r="D19" s="72">
        <f t="shared" si="1"/>
        <v>21672</v>
      </c>
      <c r="E19" s="72">
        <f t="shared" si="1"/>
        <v>0</v>
      </c>
      <c r="F19" s="72">
        <f>F18</f>
        <v>0</v>
      </c>
      <c r="G19" s="73"/>
      <c r="H19" s="73"/>
      <c r="I19" s="1"/>
      <c r="J19" s="1"/>
      <c r="K19" s="1"/>
      <c r="L19" s="1"/>
    </row>
    <row r="20" spans="1:12" ht="13.5" hidden="1" thickBot="1" x14ac:dyDescent="0.25">
      <c r="A20" s="110" t="s">
        <v>38</v>
      </c>
      <c r="B20" s="110"/>
      <c r="C20" s="110"/>
      <c r="D20" s="110"/>
      <c r="E20" s="110"/>
      <c r="F20" s="111"/>
      <c r="G20" s="74"/>
      <c r="H20" s="75">
        <f>H18+H12</f>
        <v>100977</v>
      </c>
      <c r="I20" s="48">
        <v>101112.66</v>
      </c>
      <c r="J20" s="48">
        <f>I20-H20</f>
        <v>135.66000000000349</v>
      </c>
      <c r="K20" s="1"/>
      <c r="L20" s="1"/>
    </row>
    <row r="21" spans="1:12" ht="30" customHeight="1" x14ac:dyDescent="0.2">
      <c r="A21" s="37" t="s">
        <v>22</v>
      </c>
      <c r="B21" s="103" t="s">
        <v>20</v>
      </c>
      <c r="C21" s="103"/>
      <c r="D21" s="103"/>
      <c r="E21" s="103"/>
      <c r="F21" s="103"/>
      <c r="G21" s="49" t="s">
        <v>13</v>
      </c>
      <c r="H21" s="50" t="s">
        <v>4</v>
      </c>
      <c r="I21" s="1"/>
      <c r="J21" s="1"/>
      <c r="K21" s="1"/>
      <c r="L21" s="1"/>
    </row>
    <row r="22" spans="1:12" ht="15" x14ac:dyDescent="0.2">
      <c r="A22" s="38" t="s">
        <v>25</v>
      </c>
      <c r="B22" s="104">
        <f>B9+B28</f>
        <v>44</v>
      </c>
      <c r="C22" s="105"/>
      <c r="D22" s="105"/>
      <c r="E22" s="105"/>
      <c r="F22" s="105"/>
      <c r="G22" s="43"/>
      <c r="H22" s="51" t="s">
        <v>4</v>
      </c>
      <c r="I22" s="32"/>
      <c r="J22" s="1"/>
      <c r="K22" s="1"/>
      <c r="L22" s="1"/>
    </row>
    <row r="23" spans="1:12" ht="16.5" customHeight="1" x14ac:dyDescent="0.2">
      <c r="A23" s="38" t="s">
        <v>23</v>
      </c>
      <c r="B23" s="106" t="s">
        <v>19</v>
      </c>
      <c r="C23" s="107"/>
      <c r="D23" s="107"/>
      <c r="E23" s="107"/>
      <c r="F23" s="108"/>
      <c r="G23" s="23"/>
      <c r="H23" s="51" t="s">
        <v>4</v>
      </c>
      <c r="I23" s="1"/>
      <c r="J23" s="1"/>
      <c r="K23" s="1"/>
      <c r="L23" s="1"/>
    </row>
    <row r="24" spans="1:12" ht="15" x14ac:dyDescent="0.2">
      <c r="A24" s="38" t="s">
        <v>24</v>
      </c>
      <c r="B24" s="24">
        <v>4674</v>
      </c>
      <c r="C24" s="24">
        <v>5900</v>
      </c>
      <c r="D24" s="24">
        <v>5287</v>
      </c>
      <c r="E24" s="24"/>
      <c r="F24" s="24"/>
      <c r="G24" s="25">
        <f>SUM(B24:F24)/3</f>
        <v>5287</v>
      </c>
      <c r="H24" s="52"/>
      <c r="I24" s="1"/>
      <c r="J24" s="1"/>
      <c r="K24" s="1"/>
      <c r="L24" s="1"/>
    </row>
    <row r="25" spans="1:12" ht="15" x14ac:dyDescent="0.25">
      <c r="A25" s="53" t="s">
        <v>5</v>
      </c>
      <c r="B25" s="27">
        <f>B24*$B22</f>
        <v>205656</v>
      </c>
      <c r="C25" s="27">
        <f>C24*$B22</f>
        <v>259600</v>
      </c>
      <c r="D25" s="27">
        <f>D24*$B22</f>
        <v>232628</v>
      </c>
      <c r="E25" s="27">
        <f>E24*$B22</f>
        <v>0</v>
      </c>
      <c r="F25" s="27">
        <f>F24*$B22</f>
        <v>0</v>
      </c>
      <c r="G25" s="27"/>
      <c r="H25" s="54">
        <f>G24*B22</f>
        <v>232628</v>
      </c>
      <c r="I25" s="1"/>
      <c r="J25" s="48"/>
      <c r="K25" s="1"/>
      <c r="L25" s="1"/>
    </row>
    <row r="26" spans="1:12" ht="13.5" thickBot="1" x14ac:dyDescent="0.25">
      <c r="A26" s="55" t="s">
        <v>6</v>
      </c>
      <c r="B26" s="56">
        <f t="shared" ref="B26:E26" si="2">B25</f>
        <v>205656</v>
      </c>
      <c r="C26" s="56">
        <f t="shared" si="2"/>
        <v>259600</v>
      </c>
      <c r="D26" s="56">
        <f t="shared" si="2"/>
        <v>232628</v>
      </c>
      <c r="E26" s="56">
        <f t="shared" si="2"/>
        <v>0</v>
      </c>
      <c r="F26" s="56">
        <f>F25</f>
        <v>0</v>
      </c>
      <c r="G26" s="57"/>
      <c r="H26" s="58"/>
      <c r="I26" s="1"/>
      <c r="J26" s="1"/>
      <c r="K26" s="1"/>
      <c r="L26" s="1"/>
    </row>
    <row r="27" spans="1:12" ht="30" hidden="1" customHeight="1" x14ac:dyDescent="0.2">
      <c r="A27" s="76" t="s">
        <v>22</v>
      </c>
      <c r="B27" s="100" t="s">
        <v>20</v>
      </c>
      <c r="C27" s="101"/>
      <c r="D27" s="101"/>
      <c r="E27" s="101"/>
      <c r="F27" s="102"/>
      <c r="G27" s="77" t="s">
        <v>13</v>
      </c>
      <c r="H27" s="78" t="s">
        <v>4</v>
      </c>
      <c r="I27" s="1"/>
      <c r="J27" s="1"/>
      <c r="K27" s="1"/>
      <c r="L27" s="1"/>
    </row>
    <row r="28" spans="1:12" ht="15" hidden="1" x14ac:dyDescent="0.2">
      <c r="A28" s="62" t="s">
        <v>25</v>
      </c>
      <c r="B28" s="95">
        <v>29</v>
      </c>
      <c r="C28" s="96"/>
      <c r="D28" s="96"/>
      <c r="E28" s="96"/>
      <c r="F28" s="96"/>
      <c r="G28" s="63"/>
      <c r="H28" s="64" t="s">
        <v>4</v>
      </c>
      <c r="I28" s="32"/>
      <c r="J28" s="1"/>
      <c r="K28" s="1"/>
      <c r="L28" s="1"/>
    </row>
    <row r="29" spans="1:12" ht="33" hidden="1" customHeight="1" x14ac:dyDescent="0.2">
      <c r="A29" s="62" t="s">
        <v>23</v>
      </c>
      <c r="B29" s="97" t="s">
        <v>19</v>
      </c>
      <c r="C29" s="98"/>
      <c r="D29" s="98"/>
      <c r="E29" s="98"/>
      <c r="F29" s="99"/>
      <c r="G29" s="65"/>
      <c r="H29" s="64" t="s">
        <v>4</v>
      </c>
      <c r="I29" s="1"/>
      <c r="J29" s="1"/>
      <c r="K29" s="1"/>
      <c r="L29" s="1"/>
    </row>
    <row r="30" spans="1:12" ht="15" hidden="1" x14ac:dyDescent="0.2">
      <c r="A30" s="62" t="s">
        <v>24</v>
      </c>
      <c r="B30" s="66">
        <v>4674</v>
      </c>
      <c r="C30" s="66">
        <v>5900</v>
      </c>
      <c r="D30" s="66">
        <v>5287</v>
      </c>
      <c r="E30" s="66"/>
      <c r="F30" s="66"/>
      <c r="G30" s="67">
        <f>SUM(B30:F30)/3</f>
        <v>5287</v>
      </c>
      <c r="H30" s="67"/>
      <c r="I30" s="1"/>
      <c r="J30" s="1"/>
      <c r="K30" s="1"/>
      <c r="L30" s="1"/>
    </row>
    <row r="31" spans="1:12" ht="15" hidden="1" x14ac:dyDescent="0.25">
      <c r="A31" s="68" t="s">
        <v>5</v>
      </c>
      <c r="B31" s="69">
        <f>B30*$B28</f>
        <v>135546</v>
      </c>
      <c r="C31" s="69">
        <f>C30*$B28</f>
        <v>171100</v>
      </c>
      <c r="D31" s="69">
        <f>D30*$B28</f>
        <v>153323</v>
      </c>
      <c r="E31" s="69">
        <f>E30*$B28</f>
        <v>0</v>
      </c>
      <c r="F31" s="69">
        <f>F30*$B28</f>
        <v>0</v>
      </c>
      <c r="G31" s="69"/>
      <c r="H31" s="70">
        <f>G30*B28</f>
        <v>153323</v>
      </c>
      <c r="I31" s="1"/>
      <c r="J31" s="1"/>
      <c r="K31" s="1"/>
      <c r="L31" s="1"/>
    </row>
    <row r="32" spans="1:12" ht="24.75" hidden="1" thickBot="1" x14ac:dyDescent="0.25">
      <c r="A32" s="71" t="s">
        <v>6</v>
      </c>
      <c r="B32" s="72">
        <f t="shared" ref="B32:E32" si="3">B31</f>
        <v>135546</v>
      </c>
      <c r="C32" s="72">
        <f t="shared" si="3"/>
        <v>171100</v>
      </c>
      <c r="D32" s="72">
        <f t="shared" si="3"/>
        <v>153323</v>
      </c>
      <c r="E32" s="72">
        <f t="shared" si="3"/>
        <v>0</v>
      </c>
      <c r="F32" s="72">
        <f>F31</f>
        <v>0</v>
      </c>
      <c r="G32" s="73"/>
      <c r="H32" s="73"/>
      <c r="I32" s="1"/>
      <c r="J32" s="1"/>
      <c r="K32" s="1"/>
      <c r="L32" s="1"/>
    </row>
    <row r="33" spans="1:12" ht="30" hidden="1" customHeight="1" x14ac:dyDescent="0.2">
      <c r="A33" s="59" t="s">
        <v>22</v>
      </c>
      <c r="B33" s="94" t="s">
        <v>17</v>
      </c>
      <c r="C33" s="94"/>
      <c r="D33" s="94"/>
      <c r="E33" s="94"/>
      <c r="F33" s="94"/>
      <c r="G33" s="60" t="s">
        <v>13</v>
      </c>
      <c r="H33" s="61" t="s">
        <v>4</v>
      </c>
      <c r="I33" s="1"/>
      <c r="J33" s="1"/>
      <c r="K33" s="1"/>
      <c r="L33" s="1"/>
    </row>
    <row r="34" spans="1:12" ht="15" hidden="1" x14ac:dyDescent="0.2">
      <c r="A34" s="62" t="s">
        <v>25</v>
      </c>
      <c r="B34" s="95">
        <v>30</v>
      </c>
      <c r="C34" s="96"/>
      <c r="D34" s="96"/>
      <c r="E34" s="96"/>
      <c r="F34" s="96"/>
      <c r="G34" s="63"/>
      <c r="H34" s="64" t="s">
        <v>4</v>
      </c>
      <c r="I34" s="32"/>
      <c r="J34" s="1"/>
      <c r="K34" s="1"/>
      <c r="L34" s="1"/>
    </row>
    <row r="35" spans="1:12" ht="33" hidden="1" customHeight="1" x14ac:dyDescent="0.2">
      <c r="A35" s="62" t="s">
        <v>23</v>
      </c>
      <c r="B35" s="97" t="s">
        <v>17</v>
      </c>
      <c r="C35" s="98"/>
      <c r="D35" s="98"/>
      <c r="E35" s="98"/>
      <c r="F35" s="99"/>
      <c r="G35" s="65"/>
      <c r="H35" s="64" t="s">
        <v>4</v>
      </c>
      <c r="I35" s="1"/>
      <c r="J35" s="1"/>
      <c r="K35" s="1"/>
      <c r="L35" s="1"/>
    </row>
    <row r="36" spans="1:12" ht="15" hidden="1" x14ac:dyDescent="0.2">
      <c r="A36" s="62" t="s">
        <v>24</v>
      </c>
      <c r="B36" s="66">
        <v>1496</v>
      </c>
      <c r="C36" s="66">
        <v>1600</v>
      </c>
      <c r="D36" s="66">
        <v>1548</v>
      </c>
      <c r="E36" s="66"/>
      <c r="F36" s="66"/>
      <c r="G36" s="67">
        <f>SUM(B36:F36)/3</f>
        <v>1548</v>
      </c>
      <c r="H36" s="67"/>
      <c r="I36" s="1"/>
      <c r="J36" s="1"/>
      <c r="K36" s="1"/>
      <c r="L36" s="1"/>
    </row>
    <row r="37" spans="1:12" ht="15" hidden="1" x14ac:dyDescent="0.25">
      <c r="A37" s="68" t="s">
        <v>5</v>
      </c>
      <c r="B37" s="69">
        <f>B36*$B34</f>
        <v>44880</v>
      </c>
      <c r="C37" s="69">
        <f>C36*$B34</f>
        <v>48000</v>
      </c>
      <c r="D37" s="69">
        <f>D36*$B34</f>
        <v>46440</v>
      </c>
      <c r="E37" s="69">
        <f>E36*$B34</f>
        <v>0</v>
      </c>
      <c r="F37" s="69">
        <f>F36*$B34</f>
        <v>0</v>
      </c>
      <c r="G37" s="69"/>
      <c r="H37" s="70">
        <f>G36*B34</f>
        <v>46440</v>
      </c>
      <c r="I37" s="1"/>
      <c r="J37" s="1"/>
      <c r="K37" s="1"/>
      <c r="L37" s="1"/>
    </row>
    <row r="38" spans="1:12" ht="24" hidden="1" x14ac:dyDescent="0.2">
      <c r="A38" s="71" t="s">
        <v>6</v>
      </c>
      <c r="B38" s="72">
        <f t="shared" ref="B38:E38" si="4">B37</f>
        <v>44880</v>
      </c>
      <c r="C38" s="72">
        <f t="shared" si="4"/>
        <v>48000</v>
      </c>
      <c r="D38" s="72">
        <f t="shared" si="4"/>
        <v>46440</v>
      </c>
      <c r="E38" s="72">
        <f t="shared" si="4"/>
        <v>0</v>
      </c>
      <c r="F38" s="72">
        <f>F37</f>
        <v>0</v>
      </c>
      <c r="G38" s="73"/>
      <c r="H38" s="73"/>
      <c r="I38" s="1"/>
      <c r="J38" s="1"/>
      <c r="K38" s="1"/>
      <c r="L38" s="1"/>
    </row>
    <row r="39" spans="1:12" ht="13.5" hidden="1" thickBot="1" x14ac:dyDescent="0.25">
      <c r="A39" s="112" t="s">
        <v>45</v>
      </c>
      <c r="B39" s="112"/>
      <c r="C39" s="112"/>
      <c r="D39" s="112"/>
      <c r="E39" s="112"/>
      <c r="F39" s="112"/>
      <c r="G39" s="74"/>
      <c r="H39" s="75">
        <f>H37+H31</f>
        <v>199763</v>
      </c>
      <c r="I39" s="48">
        <v>200010.34</v>
      </c>
      <c r="J39" s="48">
        <f>I39-H39</f>
        <v>247.33999999999651</v>
      </c>
      <c r="K39" s="1"/>
      <c r="L39" s="1"/>
    </row>
    <row r="40" spans="1:12" ht="30" customHeight="1" x14ac:dyDescent="0.2">
      <c r="A40" s="37" t="s">
        <v>22</v>
      </c>
      <c r="B40" s="103" t="s">
        <v>17</v>
      </c>
      <c r="C40" s="103"/>
      <c r="D40" s="103"/>
      <c r="E40" s="103"/>
      <c r="F40" s="103"/>
      <c r="G40" s="49" t="s">
        <v>13</v>
      </c>
      <c r="H40" s="50" t="s">
        <v>4</v>
      </c>
      <c r="I40" s="1"/>
      <c r="J40" s="1"/>
      <c r="K40" s="1"/>
      <c r="L40" s="1"/>
    </row>
    <row r="41" spans="1:12" ht="15" x14ac:dyDescent="0.2">
      <c r="A41" s="38" t="s">
        <v>25</v>
      </c>
      <c r="B41" s="104">
        <f>B15+B34</f>
        <v>44</v>
      </c>
      <c r="C41" s="105"/>
      <c r="D41" s="105"/>
      <c r="E41" s="105"/>
      <c r="F41" s="105"/>
      <c r="G41" s="43"/>
      <c r="H41" s="51" t="s">
        <v>4</v>
      </c>
      <c r="I41" s="32"/>
      <c r="J41" s="1"/>
      <c r="K41" s="1"/>
      <c r="L41" s="1"/>
    </row>
    <row r="42" spans="1:12" ht="18.75" customHeight="1" x14ac:dyDescent="0.2">
      <c r="A42" s="38" t="s">
        <v>23</v>
      </c>
      <c r="B42" s="106" t="s">
        <v>17</v>
      </c>
      <c r="C42" s="107"/>
      <c r="D42" s="107"/>
      <c r="E42" s="107"/>
      <c r="F42" s="108"/>
      <c r="G42" s="23"/>
      <c r="H42" s="51" t="s">
        <v>4</v>
      </c>
      <c r="I42" s="1"/>
      <c r="J42" s="1"/>
      <c r="K42" s="1"/>
      <c r="L42" s="1"/>
    </row>
    <row r="43" spans="1:12" ht="15" x14ac:dyDescent="0.2">
      <c r="A43" s="38" t="s">
        <v>24</v>
      </c>
      <c r="B43" s="24">
        <v>1496</v>
      </c>
      <c r="C43" s="24">
        <v>1600</v>
      </c>
      <c r="D43" s="24">
        <v>1548</v>
      </c>
      <c r="E43" s="24"/>
      <c r="F43" s="24"/>
      <c r="G43" s="25">
        <f>SUM(B43:F43)/3</f>
        <v>1548</v>
      </c>
      <c r="H43" s="52"/>
      <c r="I43" s="1"/>
      <c r="J43" s="1"/>
      <c r="K43" s="1"/>
      <c r="L43" s="1"/>
    </row>
    <row r="44" spans="1:12" ht="15" x14ac:dyDescent="0.25">
      <c r="A44" s="53" t="s">
        <v>5</v>
      </c>
      <c r="B44" s="27">
        <f>B43*$B41</f>
        <v>65824</v>
      </c>
      <c r="C44" s="27">
        <f>C43*$B41</f>
        <v>70400</v>
      </c>
      <c r="D44" s="27">
        <f>D43*$B41</f>
        <v>68112</v>
      </c>
      <c r="E44" s="27">
        <f>E43*$B41</f>
        <v>0</v>
      </c>
      <c r="F44" s="27">
        <f>F43*$B41</f>
        <v>0</v>
      </c>
      <c r="G44" s="27"/>
      <c r="H44" s="54">
        <f>G43*B41</f>
        <v>68112</v>
      </c>
      <c r="I44" s="1"/>
      <c r="J44" s="1"/>
      <c r="K44" s="1"/>
      <c r="L44" s="1"/>
    </row>
    <row r="45" spans="1:12" ht="13.5" thickBot="1" x14ac:dyDescent="0.25">
      <c r="A45" s="55" t="s">
        <v>6</v>
      </c>
      <c r="B45" s="56">
        <f t="shared" ref="B45:E45" si="5">B44</f>
        <v>65824</v>
      </c>
      <c r="C45" s="56">
        <f t="shared" si="5"/>
        <v>70400</v>
      </c>
      <c r="D45" s="56">
        <f t="shared" si="5"/>
        <v>68112</v>
      </c>
      <c r="E45" s="56">
        <f t="shared" si="5"/>
        <v>0</v>
      </c>
      <c r="F45" s="56">
        <f>F44</f>
        <v>0</v>
      </c>
      <c r="G45" s="57"/>
      <c r="H45" s="58"/>
      <c r="I45" s="1"/>
      <c r="J45" s="1"/>
      <c r="K45" s="1"/>
      <c r="L45" s="1"/>
    </row>
    <row r="46" spans="1:12" s="47" customFormat="1" x14ac:dyDescent="0.2">
      <c r="A46" s="44"/>
      <c r="B46" s="44"/>
      <c r="C46" s="44"/>
      <c r="D46" s="44"/>
      <c r="E46" s="44"/>
      <c r="F46" s="44"/>
      <c r="G46" s="45"/>
      <c r="H46" s="46"/>
    </row>
    <row r="47" spans="1:12" s="47" customFormat="1" ht="15" x14ac:dyDescent="0.25">
      <c r="A47" s="44"/>
      <c r="B47" s="44"/>
      <c r="C47" s="44"/>
      <c r="D47" s="44"/>
      <c r="E47" s="44"/>
      <c r="F47" s="44"/>
      <c r="G47" s="6" t="s">
        <v>18</v>
      </c>
      <c r="H47" s="10">
        <f>H25+H44</f>
        <v>300740</v>
      </c>
      <c r="I47" s="79">
        <f>K6</f>
        <v>301123</v>
      </c>
      <c r="J47" s="79">
        <f>I47-H47</f>
        <v>383</v>
      </c>
    </row>
    <row r="48" spans="1:12" s="47" customFormat="1" ht="15" x14ac:dyDescent="0.25">
      <c r="A48" s="44"/>
      <c r="B48" s="44"/>
      <c r="C48" s="44"/>
      <c r="D48" s="44"/>
      <c r="E48" s="44"/>
      <c r="F48" s="44"/>
      <c r="G48" s="6"/>
      <c r="H48" s="46"/>
    </row>
    <row r="49" spans="1:13" s="5" customFormat="1" ht="15" x14ac:dyDescent="0.25">
      <c r="A49" s="9" t="s">
        <v>35</v>
      </c>
      <c r="B49" s="9"/>
      <c r="C49" s="9"/>
      <c r="D49" s="9"/>
      <c r="E49" s="9"/>
      <c r="F49" s="9"/>
      <c r="I49" s="7"/>
      <c r="J49" s="7"/>
      <c r="K49" s="7"/>
      <c r="L49" s="7"/>
      <c r="M49" s="7"/>
    </row>
    <row r="50" spans="1:13" ht="15" x14ac:dyDescent="0.25">
      <c r="A50" s="39" t="s">
        <v>26</v>
      </c>
      <c r="B50" s="40" t="s">
        <v>36</v>
      </c>
      <c r="C50" s="40"/>
      <c r="D50" s="40"/>
      <c r="E50" s="40"/>
      <c r="F50" s="40"/>
      <c r="G50" s="40"/>
      <c r="H50" s="40"/>
    </row>
    <row r="51" spans="1:13" ht="15" x14ac:dyDescent="0.25">
      <c r="A51" s="39" t="s">
        <v>28</v>
      </c>
      <c r="B51" s="40" t="s">
        <v>29</v>
      </c>
      <c r="C51" s="40"/>
      <c r="D51" s="40"/>
      <c r="E51" s="40"/>
      <c r="F51" s="40"/>
      <c r="H51" s="40"/>
      <c r="I51" s="40"/>
    </row>
    <row r="52" spans="1:13" ht="15" x14ac:dyDescent="0.25">
      <c r="A52" s="39" t="s">
        <v>30</v>
      </c>
      <c r="B52" s="40" t="s">
        <v>31</v>
      </c>
      <c r="C52" s="40"/>
      <c r="D52" s="40"/>
      <c r="E52" s="40"/>
      <c r="F52" s="40"/>
      <c r="G52" s="40"/>
      <c r="H52" s="40"/>
    </row>
    <row r="53" spans="1:13" ht="29.25" customHeight="1" x14ac:dyDescent="0.25">
      <c r="A53" s="109" t="s">
        <v>14</v>
      </c>
      <c r="B53" s="109"/>
      <c r="C53" s="109"/>
      <c r="D53" s="109"/>
      <c r="E53" s="109"/>
      <c r="F53" s="109"/>
      <c r="G53" s="11"/>
      <c r="H53" s="6" t="s">
        <v>15</v>
      </c>
      <c r="I53" s="1"/>
      <c r="J53" s="1"/>
      <c r="K53" s="1"/>
      <c r="L53" s="1"/>
    </row>
  </sheetData>
  <sheetProtection selectLockedCells="1" selectUnlockedCells="1"/>
  <mergeCells count="31">
    <mergeCell ref="A53:F53"/>
    <mergeCell ref="A20:F20"/>
    <mergeCell ref="B14:F14"/>
    <mergeCell ref="B15:F15"/>
    <mergeCell ref="B16:F16"/>
    <mergeCell ref="B33:F33"/>
    <mergeCell ref="B34:F34"/>
    <mergeCell ref="B35:F35"/>
    <mergeCell ref="B29:F29"/>
    <mergeCell ref="A39:F39"/>
    <mergeCell ref="B40:F40"/>
    <mergeCell ref="B41:F41"/>
    <mergeCell ref="B42:F42"/>
    <mergeCell ref="B8:F8"/>
    <mergeCell ref="B9:F9"/>
    <mergeCell ref="B10:F10"/>
    <mergeCell ref="B27:F27"/>
    <mergeCell ref="B28:F28"/>
    <mergeCell ref="B21:F21"/>
    <mergeCell ref="B22:F22"/>
    <mergeCell ref="B23:F23"/>
    <mergeCell ref="B6:F6"/>
    <mergeCell ref="I3:I4"/>
    <mergeCell ref="I6:I7"/>
    <mergeCell ref="K3:K4"/>
    <mergeCell ref="K6:K7"/>
    <mergeCell ref="C3:H3"/>
    <mergeCell ref="A4:B4"/>
    <mergeCell ref="C4:H4"/>
    <mergeCell ref="A5:B5"/>
    <mergeCell ref="C5:H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38" sqref="B3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89" t="s">
        <v>33</v>
      </c>
      <c r="D3" s="89"/>
      <c r="E3" s="89"/>
      <c r="F3" s="89"/>
      <c r="G3" s="89"/>
      <c r="H3" s="89"/>
      <c r="I3" s="3"/>
      <c r="J3" s="3"/>
      <c r="K3" s="1"/>
      <c r="L3" s="1"/>
    </row>
    <row r="4" spans="1:12" s="17" customFormat="1" ht="47.25" customHeight="1" x14ac:dyDescent="0.2">
      <c r="A4" s="90" t="s">
        <v>11</v>
      </c>
      <c r="B4" s="90"/>
      <c r="C4" s="91" t="s">
        <v>12</v>
      </c>
      <c r="D4" s="91"/>
      <c r="E4" s="91"/>
      <c r="F4" s="91"/>
      <c r="G4" s="91"/>
      <c r="H4" s="91"/>
      <c r="I4" s="16"/>
      <c r="J4" s="16"/>
    </row>
    <row r="5" spans="1:12" s="15" customFormat="1" ht="66" customHeight="1" x14ac:dyDescent="0.2">
      <c r="A5" s="92" t="s">
        <v>9</v>
      </c>
      <c r="B5" s="92"/>
      <c r="C5" s="93" t="s">
        <v>34</v>
      </c>
      <c r="D5" s="93"/>
      <c r="E5" s="93"/>
      <c r="F5" s="93"/>
      <c r="G5" s="93"/>
      <c r="H5" s="93"/>
      <c r="I5" s="14"/>
      <c r="J5" s="14"/>
    </row>
    <row r="6" spans="1:12" ht="15" x14ac:dyDescent="0.25">
      <c r="A6" s="8" t="s">
        <v>0</v>
      </c>
      <c r="B6" s="85" t="s">
        <v>1</v>
      </c>
      <c r="C6" s="85"/>
      <c r="D6" s="85"/>
      <c r="E6" s="85"/>
      <c r="F6" s="85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7" t="s">
        <v>22</v>
      </c>
      <c r="B8" s="113" t="s">
        <v>20</v>
      </c>
      <c r="C8" s="113"/>
      <c r="D8" s="113"/>
      <c r="E8" s="113"/>
      <c r="F8" s="113"/>
      <c r="G8" s="21" t="s">
        <v>13</v>
      </c>
      <c r="H8" s="22" t="s">
        <v>4</v>
      </c>
      <c r="I8" s="1"/>
      <c r="J8" s="1"/>
      <c r="K8" s="1"/>
      <c r="L8" s="1"/>
    </row>
    <row r="9" spans="1:12" ht="15" x14ac:dyDescent="0.2">
      <c r="A9" s="38" t="s">
        <v>25</v>
      </c>
      <c r="B9" s="104">
        <f>305+250-20-24</f>
        <v>511</v>
      </c>
      <c r="C9" s="105"/>
      <c r="D9" s="105"/>
      <c r="E9" s="105"/>
      <c r="F9" s="105"/>
      <c r="G9" s="42"/>
      <c r="H9" s="41" t="s">
        <v>4</v>
      </c>
      <c r="I9" s="32"/>
      <c r="J9" s="1"/>
      <c r="K9" s="1"/>
      <c r="L9" s="1"/>
    </row>
    <row r="10" spans="1:12" ht="24" customHeight="1" x14ac:dyDescent="0.2">
      <c r="A10" s="38" t="s">
        <v>23</v>
      </c>
      <c r="B10" s="106" t="s">
        <v>19</v>
      </c>
      <c r="C10" s="107"/>
      <c r="D10" s="107"/>
      <c r="E10" s="107"/>
      <c r="F10" s="108"/>
      <c r="G10" s="23"/>
      <c r="H10" s="41" t="s">
        <v>4</v>
      </c>
      <c r="I10" s="1"/>
      <c r="J10" s="1"/>
      <c r="K10" s="1"/>
      <c r="L10" s="1"/>
    </row>
    <row r="11" spans="1:12" ht="15" x14ac:dyDescent="0.2">
      <c r="A11" s="38" t="s">
        <v>24</v>
      </c>
      <c r="B11" s="24">
        <v>4674</v>
      </c>
      <c r="C11" s="24">
        <v>5900</v>
      </c>
      <c r="D11" s="24">
        <v>5287</v>
      </c>
      <c r="E11" s="24"/>
      <c r="F11" s="24"/>
      <c r="G11" s="25">
        <f>SUM(B11:F11)/3</f>
        <v>5287</v>
      </c>
      <c r="H11" s="25"/>
      <c r="I11" s="1"/>
      <c r="J11" s="1"/>
      <c r="K11" s="1"/>
      <c r="L11" s="1"/>
    </row>
    <row r="12" spans="1:12" ht="15" x14ac:dyDescent="0.25">
      <c r="A12" s="26" t="s">
        <v>5</v>
      </c>
      <c r="B12" s="27">
        <f>B11*$B9</f>
        <v>2388414</v>
      </c>
      <c r="C12" s="27">
        <f>C11*$B9</f>
        <v>3014900</v>
      </c>
      <c r="D12" s="27">
        <f>D11*$B9</f>
        <v>2701657</v>
      </c>
      <c r="E12" s="27">
        <f>E11*$B9</f>
        <v>0</v>
      </c>
      <c r="F12" s="27">
        <f>F11*$B9</f>
        <v>0</v>
      </c>
      <c r="G12" s="27"/>
      <c r="H12" s="28">
        <f>G11*B9</f>
        <v>2701657</v>
      </c>
      <c r="I12" s="1"/>
      <c r="J12" s="1"/>
      <c r="K12" s="1"/>
      <c r="L12" s="1"/>
    </row>
    <row r="13" spans="1:12" ht="13.5" thickBot="1" x14ac:dyDescent="0.25">
      <c r="A13" s="29" t="s">
        <v>6</v>
      </c>
      <c r="B13" s="30">
        <f t="shared" ref="B13:E13" si="0">B12</f>
        <v>2388414</v>
      </c>
      <c r="C13" s="30">
        <f t="shared" si="0"/>
        <v>3014900</v>
      </c>
      <c r="D13" s="30">
        <f t="shared" si="0"/>
        <v>2701657</v>
      </c>
      <c r="E13" s="30">
        <f t="shared" si="0"/>
        <v>0</v>
      </c>
      <c r="F13" s="30">
        <f>F12</f>
        <v>0</v>
      </c>
      <c r="G13" s="31"/>
      <c r="H13" s="31"/>
      <c r="I13" s="1"/>
      <c r="J13" s="1"/>
      <c r="K13" s="1"/>
      <c r="L13" s="1"/>
    </row>
    <row r="14" spans="1:12" ht="30" hidden="1" customHeight="1" x14ac:dyDescent="0.2">
      <c r="A14" s="37" t="s">
        <v>22</v>
      </c>
      <c r="B14" s="113" t="s">
        <v>20</v>
      </c>
      <c r="C14" s="113"/>
      <c r="D14" s="113"/>
      <c r="E14" s="113"/>
      <c r="F14" s="113"/>
      <c r="G14" s="21" t="s">
        <v>13</v>
      </c>
      <c r="H14" s="22" t="s">
        <v>4</v>
      </c>
      <c r="I14" s="1"/>
      <c r="J14" s="1"/>
      <c r="K14" s="1"/>
      <c r="L14" s="1"/>
    </row>
    <row r="15" spans="1:12" ht="15.75" hidden="1" thickBot="1" x14ac:dyDescent="0.25">
      <c r="A15" s="38" t="s">
        <v>25</v>
      </c>
      <c r="B15" s="104">
        <v>0</v>
      </c>
      <c r="C15" s="105"/>
      <c r="D15" s="105"/>
      <c r="E15" s="105"/>
      <c r="F15" s="105"/>
      <c r="G15" s="42"/>
      <c r="H15" s="41" t="s">
        <v>4</v>
      </c>
      <c r="I15" s="32"/>
      <c r="J15" s="1"/>
      <c r="K15" s="1"/>
      <c r="L15" s="1"/>
    </row>
    <row r="16" spans="1:12" ht="33" hidden="1" customHeight="1" x14ac:dyDescent="0.2">
      <c r="A16" s="38" t="s">
        <v>23</v>
      </c>
      <c r="B16" s="106" t="s">
        <v>19</v>
      </c>
      <c r="C16" s="107"/>
      <c r="D16" s="107"/>
      <c r="E16" s="107"/>
      <c r="F16" s="108"/>
      <c r="G16" s="23"/>
      <c r="H16" s="41" t="s">
        <v>4</v>
      </c>
      <c r="I16" s="1"/>
      <c r="J16" s="1"/>
      <c r="K16" s="1"/>
      <c r="L16" s="1"/>
    </row>
    <row r="17" spans="1:12" ht="15.75" hidden="1" thickBot="1" x14ac:dyDescent="0.25">
      <c r="A17" s="38" t="s">
        <v>24</v>
      </c>
      <c r="B17" s="24">
        <v>4674</v>
      </c>
      <c r="C17" s="24">
        <v>5900</v>
      </c>
      <c r="D17" s="24">
        <v>5287</v>
      </c>
      <c r="E17" s="24"/>
      <c r="F17" s="24"/>
      <c r="G17" s="25">
        <f>SUM(B17:F17)/3</f>
        <v>5287</v>
      </c>
      <c r="H17" s="25"/>
      <c r="I17" s="1"/>
      <c r="J17" s="1"/>
      <c r="K17" s="1"/>
      <c r="L17" s="1"/>
    </row>
    <row r="18" spans="1:12" ht="15.75" hidden="1" thickBot="1" x14ac:dyDescent="0.3">
      <c r="A18" s="26" t="s">
        <v>5</v>
      </c>
      <c r="B18" s="27">
        <f>B17*$B15</f>
        <v>0</v>
      </c>
      <c r="C18" s="27">
        <f>C17*$B15</f>
        <v>0</v>
      </c>
      <c r="D18" s="27">
        <f>D17*$B15</f>
        <v>0</v>
      </c>
      <c r="E18" s="27">
        <f>E17*$B15</f>
        <v>0</v>
      </c>
      <c r="F18" s="27">
        <f>F17*$B15</f>
        <v>0</v>
      </c>
      <c r="G18" s="27"/>
      <c r="H18" s="28">
        <f>G17*B15</f>
        <v>0</v>
      </c>
      <c r="I18" s="1"/>
      <c r="J18" s="1"/>
      <c r="K18" s="1"/>
      <c r="L18" s="1"/>
    </row>
    <row r="19" spans="1:12" ht="13.5" hidden="1" thickBot="1" x14ac:dyDescent="0.25">
      <c r="A19" s="29" t="s">
        <v>6</v>
      </c>
      <c r="B19" s="30">
        <f t="shared" ref="B19:E19" si="1">B18</f>
        <v>0</v>
      </c>
      <c r="C19" s="30">
        <f t="shared" si="1"/>
        <v>0</v>
      </c>
      <c r="D19" s="30">
        <f t="shared" si="1"/>
        <v>0</v>
      </c>
      <c r="E19" s="30">
        <f t="shared" si="1"/>
        <v>0</v>
      </c>
      <c r="F19" s="30">
        <f>F18</f>
        <v>0</v>
      </c>
      <c r="G19" s="31"/>
      <c r="H19" s="31"/>
      <c r="I19" s="1"/>
      <c r="J19" s="1"/>
      <c r="K19" s="1"/>
      <c r="L19" s="1"/>
    </row>
    <row r="20" spans="1:12" ht="30" customHeight="1" x14ac:dyDescent="0.2">
      <c r="A20" s="37" t="s">
        <v>22</v>
      </c>
      <c r="B20" s="113" t="s">
        <v>17</v>
      </c>
      <c r="C20" s="113"/>
      <c r="D20" s="113"/>
      <c r="E20" s="113"/>
      <c r="F20" s="113"/>
      <c r="G20" s="21" t="s">
        <v>13</v>
      </c>
      <c r="H20" s="22" t="s">
        <v>4</v>
      </c>
      <c r="I20" s="1"/>
      <c r="J20" s="1"/>
      <c r="K20" s="1"/>
      <c r="L20" s="1"/>
    </row>
    <row r="21" spans="1:12" ht="15" x14ac:dyDescent="0.2">
      <c r="A21" s="38" t="s">
        <v>25</v>
      </c>
      <c r="B21" s="104">
        <f>307+252-20-24</f>
        <v>515</v>
      </c>
      <c r="C21" s="105"/>
      <c r="D21" s="105"/>
      <c r="E21" s="105"/>
      <c r="F21" s="105"/>
      <c r="G21" s="42"/>
      <c r="H21" s="41" t="s">
        <v>4</v>
      </c>
      <c r="I21" s="32"/>
      <c r="J21" s="1"/>
      <c r="K21" s="1"/>
      <c r="L21" s="1"/>
    </row>
    <row r="22" spans="1:12" ht="21.75" customHeight="1" x14ac:dyDescent="0.2">
      <c r="A22" s="38" t="s">
        <v>23</v>
      </c>
      <c r="B22" s="106" t="s">
        <v>17</v>
      </c>
      <c r="C22" s="107"/>
      <c r="D22" s="107"/>
      <c r="E22" s="107"/>
      <c r="F22" s="108"/>
      <c r="G22" s="23"/>
      <c r="H22" s="41" t="s">
        <v>4</v>
      </c>
      <c r="I22" s="32"/>
      <c r="J22" s="1"/>
      <c r="K22" s="1"/>
      <c r="L22" s="1"/>
    </row>
    <row r="23" spans="1:12" ht="15" x14ac:dyDescent="0.2">
      <c r="A23" s="38" t="s">
        <v>24</v>
      </c>
      <c r="B23" s="24">
        <v>1496</v>
      </c>
      <c r="C23" s="24">
        <v>1600</v>
      </c>
      <c r="D23" s="24">
        <v>1548</v>
      </c>
      <c r="E23" s="24"/>
      <c r="F23" s="24"/>
      <c r="G23" s="25">
        <f>SUM(B23:F23)/3</f>
        <v>1548</v>
      </c>
      <c r="H23" s="25"/>
      <c r="I23" s="1"/>
      <c r="J23" s="1"/>
      <c r="K23" s="1"/>
      <c r="L23" s="1"/>
    </row>
    <row r="24" spans="1:12" ht="15" x14ac:dyDescent="0.25">
      <c r="A24" s="26" t="s">
        <v>5</v>
      </c>
      <c r="B24" s="27">
        <f>B23*$B21</f>
        <v>770440</v>
      </c>
      <c r="C24" s="27">
        <f>C23*$B21</f>
        <v>824000</v>
      </c>
      <c r="D24" s="27">
        <f>D23*$B21</f>
        <v>797220</v>
      </c>
      <c r="E24" s="27">
        <f>E23*$B21</f>
        <v>0</v>
      </c>
      <c r="F24" s="27">
        <f>F23*$B21</f>
        <v>0</v>
      </c>
      <c r="G24" s="27"/>
      <c r="H24" s="28">
        <f>G23*B21</f>
        <v>797220</v>
      </c>
      <c r="I24" s="1"/>
      <c r="J24" s="1"/>
      <c r="K24" s="1"/>
      <c r="L24" s="1"/>
    </row>
    <row r="25" spans="1:12" ht="13.5" thickBot="1" x14ac:dyDescent="0.25">
      <c r="A25" s="29" t="s">
        <v>6</v>
      </c>
      <c r="B25" s="30">
        <f t="shared" ref="B25:E25" si="2">B24</f>
        <v>770440</v>
      </c>
      <c r="C25" s="30">
        <f t="shared" si="2"/>
        <v>824000</v>
      </c>
      <c r="D25" s="30">
        <f t="shared" si="2"/>
        <v>797220</v>
      </c>
      <c r="E25" s="30">
        <f t="shared" si="2"/>
        <v>0</v>
      </c>
      <c r="F25" s="30">
        <f>F24</f>
        <v>0</v>
      </c>
      <c r="G25" s="31"/>
      <c r="H25" s="31"/>
      <c r="I25" s="1"/>
      <c r="J25" s="1"/>
      <c r="K25" s="1"/>
      <c r="L25" s="1"/>
    </row>
    <row r="26" spans="1:12" ht="30" customHeight="1" x14ac:dyDescent="0.2">
      <c r="A26" s="37" t="s">
        <v>22</v>
      </c>
      <c r="B26" s="113" t="s">
        <v>17</v>
      </c>
      <c r="C26" s="113"/>
      <c r="D26" s="113"/>
      <c r="E26" s="113"/>
      <c r="F26" s="113"/>
      <c r="G26" s="21" t="s">
        <v>13</v>
      </c>
      <c r="H26" s="22" t="s">
        <v>4</v>
      </c>
      <c r="I26" s="1"/>
      <c r="J26" s="1"/>
      <c r="K26" s="1"/>
      <c r="L26" s="1"/>
    </row>
    <row r="27" spans="1:12" ht="15" hidden="1" x14ac:dyDescent="0.2">
      <c r="A27" s="38" t="s">
        <v>25</v>
      </c>
      <c r="B27" s="104">
        <v>0</v>
      </c>
      <c r="C27" s="105"/>
      <c r="D27" s="105"/>
      <c r="E27" s="105"/>
      <c r="F27" s="105"/>
      <c r="G27" s="42"/>
      <c r="H27" s="41" t="s">
        <v>4</v>
      </c>
      <c r="I27" s="32"/>
      <c r="J27" s="1"/>
      <c r="K27" s="1"/>
      <c r="L27" s="1"/>
    </row>
    <row r="28" spans="1:12" ht="33" hidden="1" customHeight="1" x14ac:dyDescent="0.2">
      <c r="A28" s="38" t="s">
        <v>23</v>
      </c>
      <c r="B28" s="106" t="s">
        <v>17</v>
      </c>
      <c r="C28" s="107"/>
      <c r="D28" s="107"/>
      <c r="E28" s="107"/>
      <c r="F28" s="108"/>
      <c r="G28" s="23"/>
      <c r="H28" s="41" t="s">
        <v>4</v>
      </c>
      <c r="I28" s="1"/>
      <c r="J28" s="1"/>
      <c r="K28" s="1"/>
      <c r="L28" s="1"/>
    </row>
    <row r="29" spans="1:12" ht="15" hidden="1" x14ac:dyDescent="0.2">
      <c r="A29" s="38" t="s">
        <v>24</v>
      </c>
      <c r="B29" s="24">
        <v>1496</v>
      </c>
      <c r="C29" s="24">
        <v>1600</v>
      </c>
      <c r="D29" s="24">
        <v>1548</v>
      </c>
      <c r="E29" s="24"/>
      <c r="F29" s="24"/>
      <c r="G29" s="25">
        <f>SUM(B29:F29)/3</f>
        <v>1548</v>
      </c>
      <c r="H29" s="25"/>
      <c r="I29" s="1"/>
      <c r="J29" s="1"/>
      <c r="K29" s="1"/>
      <c r="L29" s="1"/>
    </row>
    <row r="30" spans="1:12" ht="15" hidden="1" x14ac:dyDescent="0.25">
      <c r="A30" s="26" t="s">
        <v>5</v>
      </c>
      <c r="B30" s="27">
        <f>B29*$B27</f>
        <v>0</v>
      </c>
      <c r="C30" s="27">
        <f>C29*$B27</f>
        <v>0</v>
      </c>
      <c r="D30" s="27">
        <f>D29*$B27</f>
        <v>0</v>
      </c>
      <c r="E30" s="27">
        <f>E29*$B27</f>
        <v>0</v>
      </c>
      <c r="F30" s="27">
        <f>F29*$B27</f>
        <v>0</v>
      </c>
      <c r="G30" s="27"/>
      <c r="H30" s="28">
        <f>G29*B27</f>
        <v>0</v>
      </c>
      <c r="I30" s="1"/>
      <c r="J30" s="1"/>
      <c r="K30" s="1"/>
      <c r="L30" s="1"/>
    </row>
    <row r="31" spans="1:12" hidden="1" x14ac:dyDescent="0.2">
      <c r="A31" s="29" t="s">
        <v>6</v>
      </c>
      <c r="B31" s="30">
        <f t="shared" ref="B31:E31" si="3">B30</f>
        <v>0</v>
      </c>
      <c r="C31" s="30">
        <f t="shared" si="3"/>
        <v>0</v>
      </c>
      <c r="D31" s="30">
        <f t="shared" si="3"/>
        <v>0</v>
      </c>
      <c r="E31" s="30">
        <f t="shared" si="3"/>
        <v>0</v>
      </c>
      <c r="F31" s="30">
        <f>F30</f>
        <v>0</v>
      </c>
      <c r="G31" s="31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16</v>
      </c>
      <c r="B33" s="9"/>
      <c r="C33" s="9"/>
      <c r="D33" s="9"/>
      <c r="E33" s="9"/>
      <c r="F33" s="9"/>
      <c r="G33" s="6" t="s">
        <v>18</v>
      </c>
      <c r="H33" s="10">
        <f>H12+H18+H24+H30</f>
        <v>3498877</v>
      </c>
      <c r="I33" s="7"/>
      <c r="J33" s="7"/>
      <c r="K33" s="7"/>
      <c r="L33" s="7"/>
      <c r="M33" s="7"/>
    </row>
    <row r="34" spans="1:13" ht="15" x14ac:dyDescent="0.25">
      <c r="A34" s="39" t="s">
        <v>26</v>
      </c>
      <c r="B34" s="40" t="s">
        <v>27</v>
      </c>
      <c r="C34" s="40"/>
      <c r="D34" s="40"/>
      <c r="E34" s="40"/>
      <c r="F34" s="40"/>
      <c r="G34" s="40"/>
      <c r="H34" s="40"/>
    </row>
    <row r="35" spans="1:13" ht="15" x14ac:dyDescent="0.25">
      <c r="A35" s="39" t="s">
        <v>28</v>
      </c>
      <c r="B35" s="40" t="s">
        <v>29</v>
      </c>
      <c r="C35" s="40"/>
      <c r="D35" s="40"/>
      <c r="E35" s="40"/>
      <c r="F35" s="40"/>
      <c r="G35" s="40"/>
      <c r="H35" s="40"/>
    </row>
    <row r="36" spans="1:13" ht="15" x14ac:dyDescent="0.25">
      <c r="A36" s="39" t="s">
        <v>30</v>
      </c>
      <c r="B36" s="40" t="s">
        <v>31</v>
      </c>
      <c r="C36" s="40"/>
      <c r="D36" s="40"/>
      <c r="E36" s="40"/>
      <c r="F36" s="40"/>
      <c r="G36" s="40"/>
      <c r="H36" s="40"/>
    </row>
    <row r="37" spans="1:13" ht="29.25" customHeight="1" x14ac:dyDescent="0.25">
      <c r="A37" s="109" t="s">
        <v>14</v>
      </c>
      <c r="B37" s="109"/>
      <c r="C37" s="109"/>
      <c r="D37" s="109"/>
      <c r="E37" s="109"/>
      <c r="F37" s="109"/>
      <c r="G37" s="11"/>
      <c r="H37" s="6" t="s">
        <v>15</v>
      </c>
      <c r="I37" s="1"/>
      <c r="J37" s="1"/>
      <c r="K37" s="1"/>
      <c r="L37" s="1"/>
    </row>
  </sheetData>
  <sheetProtection selectLockedCells="1" selectUnlockedCells="1"/>
  <mergeCells count="19">
    <mergeCell ref="A37:F37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="110" zoomScaleNormal="11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J3" sqref="J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89" t="s">
        <v>21</v>
      </c>
      <c r="D3" s="89"/>
      <c r="E3" s="89"/>
      <c r="F3" s="89"/>
      <c r="G3" s="89"/>
      <c r="H3" s="89"/>
      <c r="I3" s="3"/>
      <c r="J3" s="3"/>
      <c r="K3" s="1"/>
      <c r="L3" s="1"/>
    </row>
    <row r="4" spans="1:12" s="17" customFormat="1" ht="47.25" customHeight="1" x14ac:dyDescent="0.2">
      <c r="A4" s="90" t="s">
        <v>11</v>
      </c>
      <c r="B4" s="90"/>
      <c r="C4" s="91" t="s">
        <v>12</v>
      </c>
      <c r="D4" s="91"/>
      <c r="E4" s="91"/>
      <c r="F4" s="91"/>
      <c r="G4" s="91"/>
      <c r="H4" s="91"/>
      <c r="I4" s="16"/>
      <c r="J4" s="16"/>
    </row>
    <row r="5" spans="1:12" s="15" customFormat="1" ht="66" customHeight="1" x14ac:dyDescent="0.2">
      <c r="A5" s="92" t="s">
        <v>9</v>
      </c>
      <c r="B5" s="92"/>
      <c r="C5" s="93" t="s">
        <v>32</v>
      </c>
      <c r="D5" s="93"/>
      <c r="E5" s="93"/>
      <c r="F5" s="93"/>
      <c r="G5" s="93"/>
      <c r="H5" s="93"/>
      <c r="I5" s="14"/>
      <c r="J5" s="14"/>
    </row>
    <row r="6" spans="1:12" ht="15" x14ac:dyDescent="0.25">
      <c r="A6" s="8" t="s">
        <v>0</v>
      </c>
      <c r="B6" s="85" t="s">
        <v>1</v>
      </c>
      <c r="C6" s="85"/>
      <c r="D6" s="85"/>
      <c r="E6" s="85"/>
      <c r="F6" s="85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7" t="s">
        <v>22</v>
      </c>
      <c r="B8" s="113" t="s">
        <v>20</v>
      </c>
      <c r="C8" s="113"/>
      <c r="D8" s="113"/>
      <c r="E8" s="113"/>
      <c r="F8" s="113"/>
      <c r="G8" s="21" t="s">
        <v>13</v>
      </c>
      <c r="H8" s="22" t="s">
        <v>4</v>
      </c>
      <c r="I8" s="1"/>
      <c r="J8" s="1"/>
      <c r="K8" s="1"/>
      <c r="L8" s="1"/>
    </row>
    <row r="9" spans="1:12" ht="15" x14ac:dyDescent="0.2">
      <c r="A9" s="38" t="s">
        <v>25</v>
      </c>
      <c r="B9" s="104">
        <f>305+250</f>
        <v>555</v>
      </c>
      <c r="C9" s="105"/>
      <c r="D9" s="105"/>
      <c r="E9" s="105"/>
      <c r="F9" s="105"/>
      <c r="G9" s="33"/>
      <c r="H9" s="34" t="s">
        <v>4</v>
      </c>
      <c r="I9" s="32"/>
      <c r="J9" s="1"/>
      <c r="K9" s="1"/>
      <c r="L9" s="1"/>
    </row>
    <row r="10" spans="1:12" ht="24" customHeight="1" x14ac:dyDescent="0.2">
      <c r="A10" s="38" t="s">
        <v>23</v>
      </c>
      <c r="B10" s="106" t="s">
        <v>19</v>
      </c>
      <c r="C10" s="107"/>
      <c r="D10" s="107"/>
      <c r="E10" s="107"/>
      <c r="F10" s="108"/>
      <c r="G10" s="23"/>
      <c r="H10" s="34" t="s">
        <v>4</v>
      </c>
      <c r="I10" s="1"/>
      <c r="J10" s="1"/>
      <c r="K10" s="1"/>
      <c r="L10" s="1"/>
    </row>
    <row r="11" spans="1:12" ht="15" x14ac:dyDescent="0.2">
      <c r="A11" s="38" t="s">
        <v>24</v>
      </c>
      <c r="B11" s="24">
        <v>4674</v>
      </c>
      <c r="C11" s="24">
        <v>5900</v>
      </c>
      <c r="D11" s="24">
        <v>5287</v>
      </c>
      <c r="E11" s="24"/>
      <c r="F11" s="24"/>
      <c r="G11" s="25">
        <f>SUM(B11:F11)/3</f>
        <v>5287</v>
      </c>
      <c r="H11" s="25"/>
      <c r="I11" s="1"/>
      <c r="J11" s="1"/>
      <c r="K11" s="1"/>
      <c r="L11" s="1"/>
    </row>
    <row r="12" spans="1:12" ht="15" x14ac:dyDescent="0.25">
      <c r="A12" s="26" t="s">
        <v>5</v>
      </c>
      <c r="B12" s="27">
        <f>B11*$B9</f>
        <v>2594070</v>
      </c>
      <c r="C12" s="27">
        <f>C11*$B9</f>
        <v>3274500</v>
      </c>
      <c r="D12" s="27">
        <f>D11*$B9</f>
        <v>2934285</v>
      </c>
      <c r="E12" s="27">
        <f>E11*$B9</f>
        <v>0</v>
      </c>
      <c r="F12" s="27">
        <f>F11*$B9</f>
        <v>0</v>
      </c>
      <c r="G12" s="27"/>
      <c r="H12" s="28">
        <f>G11*B9</f>
        <v>2934285</v>
      </c>
      <c r="I12" s="1"/>
      <c r="J12" s="1"/>
      <c r="K12" s="1"/>
      <c r="L12" s="1"/>
    </row>
    <row r="13" spans="1:12" ht="13.5" thickBot="1" x14ac:dyDescent="0.25">
      <c r="A13" s="29" t="s">
        <v>6</v>
      </c>
      <c r="B13" s="30">
        <f t="shared" ref="B13:E13" si="0">B12</f>
        <v>2594070</v>
      </c>
      <c r="C13" s="30">
        <f t="shared" si="0"/>
        <v>3274500</v>
      </c>
      <c r="D13" s="30">
        <f t="shared" si="0"/>
        <v>2934285</v>
      </c>
      <c r="E13" s="30">
        <f t="shared" si="0"/>
        <v>0</v>
      </c>
      <c r="F13" s="30">
        <f>F12</f>
        <v>0</v>
      </c>
      <c r="G13" s="31"/>
      <c r="H13" s="31"/>
      <c r="I13" s="1"/>
      <c r="J13" s="1"/>
      <c r="K13" s="1"/>
      <c r="L13" s="1"/>
    </row>
    <row r="14" spans="1:12" ht="30" hidden="1" customHeight="1" x14ac:dyDescent="0.2">
      <c r="A14" s="37" t="s">
        <v>22</v>
      </c>
      <c r="B14" s="113" t="s">
        <v>20</v>
      </c>
      <c r="C14" s="113"/>
      <c r="D14" s="113"/>
      <c r="E14" s="113"/>
      <c r="F14" s="113"/>
      <c r="G14" s="21" t="s">
        <v>13</v>
      </c>
      <c r="H14" s="22" t="s">
        <v>4</v>
      </c>
      <c r="I14" s="1"/>
      <c r="J14" s="1"/>
      <c r="K14" s="1"/>
      <c r="L14" s="1"/>
    </row>
    <row r="15" spans="1:12" ht="15" hidden="1" x14ac:dyDescent="0.2">
      <c r="A15" s="38" t="s">
        <v>25</v>
      </c>
      <c r="B15" s="104">
        <v>0</v>
      </c>
      <c r="C15" s="105"/>
      <c r="D15" s="105"/>
      <c r="E15" s="105"/>
      <c r="F15" s="105"/>
      <c r="G15" s="33"/>
      <c r="H15" s="34" t="s">
        <v>4</v>
      </c>
      <c r="I15" s="32"/>
      <c r="J15" s="1"/>
      <c r="K15" s="1"/>
      <c r="L15" s="1"/>
    </row>
    <row r="16" spans="1:12" ht="33" hidden="1" customHeight="1" x14ac:dyDescent="0.2">
      <c r="A16" s="38" t="s">
        <v>23</v>
      </c>
      <c r="B16" s="106" t="s">
        <v>19</v>
      </c>
      <c r="C16" s="107"/>
      <c r="D16" s="107"/>
      <c r="E16" s="107"/>
      <c r="F16" s="108"/>
      <c r="G16" s="23"/>
      <c r="H16" s="34" t="s">
        <v>4</v>
      </c>
      <c r="I16" s="1"/>
      <c r="J16" s="1"/>
      <c r="K16" s="1"/>
      <c r="L16" s="1"/>
    </row>
    <row r="17" spans="1:12" ht="15" hidden="1" x14ac:dyDescent="0.2">
      <c r="A17" s="38" t="s">
        <v>24</v>
      </c>
      <c r="B17" s="24">
        <v>4674</v>
      </c>
      <c r="C17" s="24">
        <v>5900</v>
      </c>
      <c r="D17" s="24">
        <v>5287</v>
      </c>
      <c r="E17" s="24"/>
      <c r="F17" s="24"/>
      <c r="G17" s="25">
        <f>SUM(B17:F17)/3</f>
        <v>5287</v>
      </c>
      <c r="H17" s="25"/>
      <c r="I17" s="1"/>
      <c r="J17" s="1"/>
      <c r="K17" s="1"/>
      <c r="L17" s="1"/>
    </row>
    <row r="18" spans="1:12" ht="15" hidden="1" x14ac:dyDescent="0.25">
      <c r="A18" s="26" t="s">
        <v>5</v>
      </c>
      <c r="B18" s="27">
        <f>B17*$B15</f>
        <v>0</v>
      </c>
      <c r="C18" s="27">
        <f>C17*$B15</f>
        <v>0</v>
      </c>
      <c r="D18" s="27">
        <f>D17*$B15</f>
        <v>0</v>
      </c>
      <c r="E18" s="27">
        <f>E17*$B15</f>
        <v>0</v>
      </c>
      <c r="F18" s="27">
        <f>F17*$B15</f>
        <v>0</v>
      </c>
      <c r="G18" s="27"/>
      <c r="H18" s="28">
        <f>G17*B15</f>
        <v>0</v>
      </c>
      <c r="I18" s="1"/>
      <c r="J18" s="1"/>
      <c r="K18" s="1"/>
      <c r="L18" s="1"/>
    </row>
    <row r="19" spans="1:12" ht="13.5" hidden="1" thickBot="1" x14ac:dyDescent="0.25">
      <c r="A19" s="29" t="s">
        <v>6</v>
      </c>
      <c r="B19" s="30">
        <f t="shared" ref="B19:E19" si="1">B18</f>
        <v>0</v>
      </c>
      <c r="C19" s="30">
        <f t="shared" si="1"/>
        <v>0</v>
      </c>
      <c r="D19" s="30">
        <f t="shared" si="1"/>
        <v>0</v>
      </c>
      <c r="E19" s="30">
        <f t="shared" si="1"/>
        <v>0</v>
      </c>
      <c r="F19" s="30">
        <f>F18</f>
        <v>0</v>
      </c>
      <c r="G19" s="31"/>
      <c r="H19" s="31"/>
      <c r="I19" s="1"/>
      <c r="J19" s="1"/>
      <c r="K19" s="1"/>
      <c r="L19" s="1"/>
    </row>
    <row r="20" spans="1:12" ht="30" customHeight="1" x14ac:dyDescent="0.2">
      <c r="A20" s="37" t="s">
        <v>22</v>
      </c>
      <c r="B20" s="113" t="s">
        <v>17</v>
      </c>
      <c r="C20" s="113"/>
      <c r="D20" s="113"/>
      <c r="E20" s="113"/>
      <c r="F20" s="113"/>
      <c r="G20" s="21" t="s">
        <v>13</v>
      </c>
      <c r="H20" s="22" t="s">
        <v>4</v>
      </c>
      <c r="I20" s="1"/>
      <c r="J20" s="1"/>
      <c r="K20" s="1"/>
      <c r="L20" s="1"/>
    </row>
    <row r="21" spans="1:12" ht="15" x14ac:dyDescent="0.2">
      <c r="A21" s="38" t="s">
        <v>25</v>
      </c>
      <c r="B21" s="104">
        <f>307+252</f>
        <v>559</v>
      </c>
      <c r="C21" s="105"/>
      <c r="D21" s="105"/>
      <c r="E21" s="105"/>
      <c r="F21" s="105"/>
      <c r="G21" s="33"/>
      <c r="H21" s="34" t="s">
        <v>4</v>
      </c>
      <c r="I21" s="32"/>
      <c r="J21" s="1"/>
      <c r="K21" s="1"/>
      <c r="L21" s="1"/>
    </row>
    <row r="22" spans="1:12" ht="21.75" customHeight="1" x14ac:dyDescent="0.2">
      <c r="A22" s="38" t="s">
        <v>23</v>
      </c>
      <c r="B22" s="106" t="s">
        <v>17</v>
      </c>
      <c r="C22" s="107"/>
      <c r="D22" s="107"/>
      <c r="E22" s="107"/>
      <c r="F22" s="108"/>
      <c r="G22" s="23"/>
      <c r="H22" s="34" t="s">
        <v>4</v>
      </c>
      <c r="I22" s="32"/>
      <c r="J22" s="1"/>
      <c r="K22" s="1"/>
      <c r="L22" s="1"/>
    </row>
    <row r="23" spans="1:12" ht="15" x14ac:dyDescent="0.2">
      <c r="A23" s="38" t="s">
        <v>24</v>
      </c>
      <c r="B23" s="24">
        <v>1496</v>
      </c>
      <c r="C23" s="24">
        <v>1600</v>
      </c>
      <c r="D23" s="24">
        <v>1548</v>
      </c>
      <c r="E23" s="24"/>
      <c r="F23" s="24"/>
      <c r="G23" s="25">
        <f>SUM(B23:F23)/3</f>
        <v>1548</v>
      </c>
      <c r="H23" s="25"/>
      <c r="I23" s="1"/>
      <c r="J23" s="1"/>
      <c r="K23" s="1"/>
      <c r="L23" s="1"/>
    </row>
    <row r="24" spans="1:12" ht="15" x14ac:dyDescent="0.25">
      <c r="A24" s="26" t="s">
        <v>5</v>
      </c>
      <c r="B24" s="27">
        <f>B23*$B21</f>
        <v>836264</v>
      </c>
      <c r="C24" s="27">
        <f>C23*$B21</f>
        <v>894400</v>
      </c>
      <c r="D24" s="27">
        <f>D23*$B21</f>
        <v>865332</v>
      </c>
      <c r="E24" s="27">
        <f>E23*$B21</f>
        <v>0</v>
      </c>
      <c r="F24" s="27">
        <f>F23*$B21</f>
        <v>0</v>
      </c>
      <c r="G24" s="27"/>
      <c r="H24" s="28">
        <f>G23*B21</f>
        <v>865332</v>
      </c>
      <c r="I24" s="1"/>
      <c r="J24" s="1"/>
      <c r="K24" s="1"/>
      <c r="L24" s="1"/>
    </row>
    <row r="25" spans="1:12" ht="13.5" thickBot="1" x14ac:dyDescent="0.25">
      <c r="A25" s="29" t="s">
        <v>6</v>
      </c>
      <c r="B25" s="30">
        <f t="shared" ref="B25:E25" si="2">B24</f>
        <v>836264</v>
      </c>
      <c r="C25" s="30">
        <f t="shared" si="2"/>
        <v>894400</v>
      </c>
      <c r="D25" s="30">
        <f t="shared" si="2"/>
        <v>865332</v>
      </c>
      <c r="E25" s="30">
        <f t="shared" si="2"/>
        <v>0</v>
      </c>
      <c r="F25" s="30">
        <f>F24</f>
        <v>0</v>
      </c>
      <c r="G25" s="31"/>
      <c r="H25" s="31"/>
      <c r="I25" s="1"/>
      <c r="J25" s="1"/>
      <c r="K25" s="1"/>
      <c r="L25" s="1"/>
    </row>
    <row r="26" spans="1:12" ht="30" customHeight="1" x14ac:dyDescent="0.2">
      <c r="A26" s="37" t="s">
        <v>22</v>
      </c>
      <c r="B26" s="113" t="s">
        <v>17</v>
      </c>
      <c r="C26" s="113"/>
      <c r="D26" s="113"/>
      <c r="E26" s="113"/>
      <c r="F26" s="113"/>
      <c r="G26" s="21" t="s">
        <v>13</v>
      </c>
      <c r="H26" s="22" t="s">
        <v>4</v>
      </c>
      <c r="I26" s="1"/>
      <c r="J26" s="1"/>
      <c r="K26" s="1"/>
      <c r="L26" s="1"/>
    </row>
    <row r="27" spans="1:12" ht="15" hidden="1" x14ac:dyDescent="0.2">
      <c r="A27" s="38" t="s">
        <v>25</v>
      </c>
      <c r="B27" s="104">
        <v>0</v>
      </c>
      <c r="C27" s="105"/>
      <c r="D27" s="105"/>
      <c r="E27" s="105"/>
      <c r="F27" s="105"/>
      <c r="G27" s="33"/>
      <c r="H27" s="34" t="s">
        <v>4</v>
      </c>
      <c r="I27" s="32"/>
      <c r="J27" s="1"/>
      <c r="K27" s="1"/>
      <c r="L27" s="1"/>
    </row>
    <row r="28" spans="1:12" ht="33" hidden="1" customHeight="1" x14ac:dyDescent="0.2">
      <c r="A28" s="38" t="s">
        <v>23</v>
      </c>
      <c r="B28" s="106" t="s">
        <v>17</v>
      </c>
      <c r="C28" s="107"/>
      <c r="D28" s="107"/>
      <c r="E28" s="107"/>
      <c r="F28" s="108"/>
      <c r="G28" s="23"/>
      <c r="H28" s="34" t="s">
        <v>4</v>
      </c>
      <c r="I28" s="1"/>
      <c r="J28" s="1"/>
      <c r="K28" s="1"/>
      <c r="L28" s="1"/>
    </row>
    <row r="29" spans="1:12" ht="15" hidden="1" x14ac:dyDescent="0.2">
      <c r="A29" s="38" t="s">
        <v>24</v>
      </c>
      <c r="B29" s="24">
        <v>1496</v>
      </c>
      <c r="C29" s="24">
        <v>1600</v>
      </c>
      <c r="D29" s="24">
        <v>1548</v>
      </c>
      <c r="E29" s="24"/>
      <c r="F29" s="24"/>
      <c r="G29" s="25">
        <f>SUM(B29:F29)/3</f>
        <v>1548</v>
      </c>
      <c r="H29" s="25"/>
      <c r="I29" s="1"/>
      <c r="J29" s="1"/>
      <c r="K29" s="1"/>
      <c r="L29" s="1"/>
    </row>
    <row r="30" spans="1:12" ht="15" hidden="1" x14ac:dyDescent="0.25">
      <c r="A30" s="26" t="s">
        <v>5</v>
      </c>
      <c r="B30" s="27">
        <f>B29*$B27</f>
        <v>0</v>
      </c>
      <c r="C30" s="27">
        <f>C29*$B27</f>
        <v>0</v>
      </c>
      <c r="D30" s="27">
        <f>D29*$B27</f>
        <v>0</v>
      </c>
      <c r="E30" s="27">
        <f>E29*$B27</f>
        <v>0</v>
      </c>
      <c r="F30" s="27">
        <f>F29*$B27</f>
        <v>0</v>
      </c>
      <c r="G30" s="27"/>
      <c r="H30" s="28">
        <f>G29*B27</f>
        <v>0</v>
      </c>
      <c r="I30" s="1"/>
      <c r="J30" s="1"/>
      <c r="K30" s="1"/>
      <c r="L30" s="1"/>
    </row>
    <row r="31" spans="1:12" hidden="1" x14ac:dyDescent="0.2">
      <c r="A31" s="29" t="s">
        <v>6</v>
      </c>
      <c r="B31" s="30">
        <f t="shared" ref="B31:E31" si="3">B30</f>
        <v>0</v>
      </c>
      <c r="C31" s="30">
        <f t="shared" si="3"/>
        <v>0</v>
      </c>
      <c r="D31" s="30">
        <f t="shared" si="3"/>
        <v>0</v>
      </c>
      <c r="E31" s="30">
        <f t="shared" si="3"/>
        <v>0</v>
      </c>
      <c r="F31" s="30">
        <f>F30</f>
        <v>0</v>
      </c>
      <c r="G31" s="31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16</v>
      </c>
      <c r="B33" s="9"/>
      <c r="C33" s="9"/>
      <c r="D33" s="9"/>
      <c r="E33" s="9"/>
      <c r="F33" s="9"/>
      <c r="G33" s="6" t="s">
        <v>18</v>
      </c>
      <c r="H33" s="10">
        <f>H12+H18+H24+H30</f>
        <v>3799617</v>
      </c>
      <c r="I33" s="7"/>
      <c r="J33" s="7"/>
      <c r="K33" s="7"/>
      <c r="L33" s="7"/>
      <c r="M33" s="7"/>
    </row>
    <row r="34" spans="1:13" ht="15" x14ac:dyDescent="0.25">
      <c r="A34" s="39" t="s">
        <v>26</v>
      </c>
      <c r="B34" s="40" t="s">
        <v>27</v>
      </c>
      <c r="C34" s="40"/>
      <c r="D34" s="40"/>
      <c r="E34" s="40"/>
      <c r="F34" s="40"/>
      <c r="G34" s="40"/>
      <c r="H34" s="40"/>
    </row>
    <row r="35" spans="1:13" ht="15" x14ac:dyDescent="0.25">
      <c r="A35" s="39" t="s">
        <v>28</v>
      </c>
      <c r="B35" s="40" t="s">
        <v>29</v>
      </c>
      <c r="C35" s="40"/>
      <c r="D35" s="40"/>
      <c r="E35" s="40"/>
      <c r="F35" s="40"/>
      <c r="G35" s="40"/>
      <c r="H35" s="40"/>
    </row>
    <row r="36" spans="1:13" ht="15" x14ac:dyDescent="0.25">
      <c r="A36" s="39" t="s">
        <v>30</v>
      </c>
      <c r="B36" s="40" t="s">
        <v>31</v>
      </c>
      <c r="C36" s="40"/>
      <c r="D36" s="40"/>
      <c r="E36" s="40"/>
      <c r="F36" s="40"/>
      <c r="G36" s="40"/>
      <c r="H36" s="40"/>
    </row>
    <row r="37" spans="1:13" ht="29.25" customHeight="1" x14ac:dyDescent="0.25">
      <c r="A37" s="109" t="s">
        <v>14</v>
      </c>
      <c r="B37" s="109"/>
      <c r="C37" s="109"/>
      <c r="D37" s="109"/>
      <c r="E37" s="109"/>
      <c r="F37" s="109"/>
      <c r="G37" s="11"/>
      <c r="H37" s="6" t="s">
        <v>15</v>
      </c>
      <c r="I37" s="1"/>
      <c r="J37" s="1"/>
      <c r="K37" s="1"/>
      <c r="L37" s="1"/>
    </row>
  </sheetData>
  <sheetProtection selectLockedCells="1" selectUnlockedCells="1"/>
  <mergeCells count="19">
    <mergeCell ref="B6:F6"/>
    <mergeCell ref="B10:F10"/>
    <mergeCell ref="B16:F16"/>
    <mergeCell ref="B22:F22"/>
    <mergeCell ref="B28:F28"/>
    <mergeCell ref="B8:F8"/>
    <mergeCell ref="B9:F9"/>
    <mergeCell ref="B20:F20"/>
    <mergeCell ref="B21:F21"/>
    <mergeCell ref="C3:H3"/>
    <mergeCell ref="A4:B4"/>
    <mergeCell ref="C4:H4"/>
    <mergeCell ref="A5:B5"/>
    <mergeCell ref="C5:H5"/>
    <mergeCell ref="A37:F37"/>
    <mergeCell ref="B14:F14"/>
    <mergeCell ref="B15:F15"/>
    <mergeCell ref="B26:F26"/>
    <mergeCell ref="B27:F2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="110" zoomScaleNormal="110" zoomScaleSheetLayoutView="100" workbookViewId="0">
      <pane xSplit="1" ySplit="1" topLeftCell="B8" activePane="bottomRight" state="frozen"/>
      <selection pane="topRight" activeCell="B1" sqref="B1"/>
      <selection pane="bottomLeft" activeCell="A107" sqref="A107"/>
      <selection pane="bottomRight" activeCell="H33" sqref="H3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89" t="s">
        <v>21</v>
      </c>
      <c r="D3" s="89"/>
      <c r="E3" s="89"/>
      <c r="F3" s="89"/>
      <c r="G3" s="89"/>
      <c r="H3" s="89"/>
      <c r="I3" s="3"/>
      <c r="J3" s="3"/>
      <c r="K3" s="1"/>
      <c r="L3" s="1"/>
    </row>
    <row r="4" spans="1:12" s="17" customFormat="1" ht="47.25" customHeight="1" x14ac:dyDescent="0.2">
      <c r="A4" s="90" t="s">
        <v>11</v>
      </c>
      <c r="B4" s="90"/>
      <c r="C4" s="91" t="s">
        <v>12</v>
      </c>
      <c r="D4" s="91"/>
      <c r="E4" s="91"/>
      <c r="F4" s="91"/>
      <c r="G4" s="91"/>
      <c r="H4" s="91"/>
      <c r="I4" s="16"/>
      <c r="J4" s="16"/>
    </row>
    <row r="5" spans="1:12" s="15" customFormat="1" ht="66" customHeight="1" x14ac:dyDescent="0.2">
      <c r="A5" s="92" t="s">
        <v>9</v>
      </c>
      <c r="B5" s="92"/>
      <c r="C5" s="93" t="s">
        <v>32</v>
      </c>
      <c r="D5" s="93"/>
      <c r="E5" s="93"/>
      <c r="F5" s="93"/>
      <c r="G5" s="93"/>
      <c r="H5" s="93"/>
      <c r="I5" s="14"/>
      <c r="J5" s="14"/>
    </row>
    <row r="6" spans="1:12" ht="15" x14ac:dyDescent="0.25">
      <c r="A6" s="8" t="s">
        <v>0</v>
      </c>
      <c r="B6" s="85" t="s">
        <v>1</v>
      </c>
      <c r="C6" s="85"/>
      <c r="D6" s="85"/>
      <c r="E6" s="85"/>
      <c r="F6" s="85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7" t="s">
        <v>22</v>
      </c>
      <c r="B8" s="113" t="s">
        <v>20</v>
      </c>
      <c r="C8" s="113"/>
      <c r="D8" s="113"/>
      <c r="E8" s="113"/>
      <c r="F8" s="113"/>
      <c r="G8" s="21" t="s">
        <v>13</v>
      </c>
      <c r="H8" s="22" t="s">
        <v>4</v>
      </c>
      <c r="I8" s="1"/>
      <c r="J8" s="1"/>
      <c r="K8" s="1"/>
      <c r="L8" s="1"/>
    </row>
    <row r="9" spans="1:12" ht="15" x14ac:dyDescent="0.2">
      <c r="A9" s="38" t="s">
        <v>25</v>
      </c>
      <c r="B9" s="104">
        <f>305</f>
        <v>305</v>
      </c>
      <c r="C9" s="105"/>
      <c r="D9" s="105"/>
      <c r="E9" s="105"/>
      <c r="F9" s="105"/>
      <c r="G9" s="35"/>
      <c r="H9" s="36" t="s">
        <v>4</v>
      </c>
      <c r="I9" s="32"/>
      <c r="J9" s="1"/>
      <c r="K9" s="1"/>
      <c r="L9" s="1"/>
    </row>
    <row r="10" spans="1:12" ht="33" customHeight="1" x14ac:dyDescent="0.2">
      <c r="A10" s="38" t="s">
        <v>23</v>
      </c>
      <c r="B10" s="106" t="s">
        <v>19</v>
      </c>
      <c r="C10" s="107"/>
      <c r="D10" s="107"/>
      <c r="E10" s="107"/>
      <c r="F10" s="108"/>
      <c r="G10" s="23"/>
      <c r="H10" s="36" t="s">
        <v>4</v>
      </c>
      <c r="I10" s="1"/>
      <c r="J10" s="1"/>
      <c r="K10" s="1"/>
      <c r="L10" s="1"/>
    </row>
    <row r="11" spans="1:12" ht="15" x14ac:dyDescent="0.2">
      <c r="A11" s="38" t="s">
        <v>24</v>
      </c>
      <c r="B11" s="24">
        <v>4674</v>
      </c>
      <c r="C11" s="24">
        <v>5900</v>
      </c>
      <c r="D11" s="24">
        <v>5287</v>
      </c>
      <c r="E11" s="24"/>
      <c r="F11" s="24"/>
      <c r="G11" s="25">
        <f>SUM(B11:F11)/3</f>
        <v>5287</v>
      </c>
      <c r="H11" s="25"/>
      <c r="I11" s="1"/>
      <c r="J11" s="1"/>
      <c r="K11" s="1"/>
      <c r="L11" s="1"/>
    </row>
    <row r="12" spans="1:12" ht="15" x14ac:dyDescent="0.25">
      <c r="A12" s="26" t="s">
        <v>5</v>
      </c>
      <c r="B12" s="27">
        <f>B11*$B9</f>
        <v>1425570</v>
      </c>
      <c r="C12" s="27">
        <f>C11*$B9</f>
        <v>1799500</v>
      </c>
      <c r="D12" s="27">
        <f>D11*$B9</f>
        <v>1612535</v>
      </c>
      <c r="E12" s="27">
        <f>E11*$B9</f>
        <v>0</v>
      </c>
      <c r="F12" s="27">
        <f>F11*$B9</f>
        <v>0</v>
      </c>
      <c r="G12" s="27"/>
      <c r="H12" s="28">
        <f>G11*B9</f>
        <v>1612535</v>
      </c>
      <c r="I12" s="1"/>
      <c r="J12" s="1"/>
      <c r="K12" s="1"/>
      <c r="L12" s="1"/>
    </row>
    <row r="13" spans="1:12" ht="13.5" thickBot="1" x14ac:dyDescent="0.25">
      <c r="A13" s="29" t="s">
        <v>6</v>
      </c>
      <c r="B13" s="30">
        <f t="shared" ref="B13:E13" si="0">B12</f>
        <v>1425570</v>
      </c>
      <c r="C13" s="30">
        <f t="shared" si="0"/>
        <v>1799500</v>
      </c>
      <c r="D13" s="30">
        <f t="shared" si="0"/>
        <v>1612535</v>
      </c>
      <c r="E13" s="30">
        <f t="shared" si="0"/>
        <v>0</v>
      </c>
      <c r="F13" s="30">
        <f>F12</f>
        <v>0</v>
      </c>
      <c r="G13" s="31"/>
      <c r="H13" s="31"/>
      <c r="I13" s="1"/>
      <c r="J13" s="1"/>
      <c r="K13" s="1"/>
      <c r="L13" s="1"/>
    </row>
    <row r="14" spans="1:12" ht="30" customHeight="1" x14ac:dyDescent="0.2">
      <c r="A14" s="37" t="s">
        <v>22</v>
      </c>
      <c r="B14" s="113" t="s">
        <v>20</v>
      </c>
      <c r="C14" s="113"/>
      <c r="D14" s="113"/>
      <c r="E14" s="113"/>
      <c r="F14" s="113"/>
      <c r="G14" s="21" t="s">
        <v>13</v>
      </c>
      <c r="H14" s="22" t="s">
        <v>4</v>
      </c>
      <c r="I14" s="1"/>
      <c r="J14" s="1"/>
      <c r="K14" s="1"/>
      <c r="L14" s="1"/>
    </row>
    <row r="15" spans="1:12" ht="15" x14ac:dyDescent="0.2">
      <c r="A15" s="38" t="s">
        <v>25</v>
      </c>
      <c r="B15" s="104">
        <f>250</f>
        <v>250</v>
      </c>
      <c r="C15" s="105"/>
      <c r="D15" s="105"/>
      <c r="E15" s="105"/>
      <c r="F15" s="105"/>
      <c r="G15" s="35"/>
      <c r="H15" s="36" t="s">
        <v>4</v>
      </c>
      <c r="I15" s="32"/>
      <c r="J15" s="1"/>
      <c r="K15" s="1"/>
      <c r="L15" s="1"/>
    </row>
    <row r="16" spans="1:12" ht="33" customHeight="1" x14ac:dyDescent="0.2">
      <c r="A16" s="38" t="s">
        <v>23</v>
      </c>
      <c r="B16" s="106" t="s">
        <v>19</v>
      </c>
      <c r="C16" s="107"/>
      <c r="D16" s="107"/>
      <c r="E16" s="107"/>
      <c r="F16" s="108"/>
      <c r="G16" s="23"/>
      <c r="H16" s="36" t="s">
        <v>4</v>
      </c>
      <c r="I16" s="1"/>
      <c r="J16" s="1"/>
      <c r="K16" s="1"/>
      <c r="L16" s="1"/>
    </row>
    <row r="17" spans="1:12" ht="15" x14ac:dyDescent="0.2">
      <c r="A17" s="38" t="s">
        <v>24</v>
      </c>
      <c r="B17" s="24">
        <v>4674</v>
      </c>
      <c r="C17" s="24">
        <v>5900</v>
      </c>
      <c r="D17" s="24">
        <v>5287</v>
      </c>
      <c r="E17" s="24"/>
      <c r="F17" s="24"/>
      <c r="G17" s="25">
        <f>SUM(B17:F17)/3</f>
        <v>5287</v>
      </c>
      <c r="H17" s="25"/>
      <c r="I17" s="1"/>
      <c r="J17" s="1"/>
      <c r="K17" s="1"/>
      <c r="L17" s="1"/>
    </row>
    <row r="18" spans="1:12" ht="15" x14ac:dyDescent="0.25">
      <c r="A18" s="26" t="s">
        <v>5</v>
      </c>
      <c r="B18" s="27">
        <f>B17*$B15</f>
        <v>1168500</v>
      </c>
      <c r="C18" s="27">
        <f>C17*$B15</f>
        <v>1475000</v>
      </c>
      <c r="D18" s="27">
        <f>D17*$B15</f>
        <v>1321750</v>
      </c>
      <c r="E18" s="27">
        <f>E17*$B15</f>
        <v>0</v>
      </c>
      <c r="F18" s="27">
        <f>F17*$B15</f>
        <v>0</v>
      </c>
      <c r="G18" s="27"/>
      <c r="H18" s="28">
        <f>G17*B15</f>
        <v>1321750</v>
      </c>
      <c r="I18" s="1"/>
      <c r="J18" s="1"/>
      <c r="K18" s="1"/>
      <c r="L18" s="1"/>
    </row>
    <row r="19" spans="1:12" ht="13.5" thickBot="1" x14ac:dyDescent="0.25">
      <c r="A19" s="29" t="s">
        <v>6</v>
      </c>
      <c r="B19" s="30">
        <f t="shared" ref="B19:E19" si="1">B18</f>
        <v>1168500</v>
      </c>
      <c r="C19" s="30">
        <f t="shared" si="1"/>
        <v>1475000</v>
      </c>
      <c r="D19" s="30">
        <f t="shared" si="1"/>
        <v>1321750</v>
      </c>
      <c r="E19" s="30">
        <f t="shared" si="1"/>
        <v>0</v>
      </c>
      <c r="F19" s="30">
        <f>F18</f>
        <v>0</v>
      </c>
      <c r="G19" s="31"/>
      <c r="H19" s="31"/>
      <c r="I19" s="1"/>
      <c r="J19" s="1"/>
      <c r="K19" s="1"/>
      <c r="L19" s="1"/>
    </row>
    <row r="20" spans="1:12" ht="30" customHeight="1" x14ac:dyDescent="0.2">
      <c r="A20" s="37" t="s">
        <v>22</v>
      </c>
      <c r="B20" s="113" t="s">
        <v>17</v>
      </c>
      <c r="C20" s="113"/>
      <c r="D20" s="113"/>
      <c r="E20" s="113"/>
      <c r="F20" s="113"/>
      <c r="G20" s="21" t="s">
        <v>13</v>
      </c>
      <c r="H20" s="22" t="s">
        <v>4</v>
      </c>
      <c r="I20" s="1"/>
      <c r="J20" s="1"/>
      <c r="K20" s="1"/>
      <c r="L20" s="1"/>
    </row>
    <row r="21" spans="1:12" ht="15" x14ac:dyDescent="0.2">
      <c r="A21" s="38" t="s">
        <v>25</v>
      </c>
      <c r="B21" s="104">
        <f>307</f>
        <v>307</v>
      </c>
      <c r="C21" s="105"/>
      <c r="D21" s="105"/>
      <c r="E21" s="105"/>
      <c r="F21" s="105"/>
      <c r="G21" s="35"/>
      <c r="H21" s="36" t="s">
        <v>4</v>
      </c>
      <c r="I21" s="32"/>
      <c r="J21" s="1"/>
      <c r="K21" s="1"/>
      <c r="L21" s="1"/>
    </row>
    <row r="22" spans="1:12" ht="33" customHeight="1" x14ac:dyDescent="0.2">
      <c r="A22" s="38" t="s">
        <v>23</v>
      </c>
      <c r="B22" s="106" t="s">
        <v>17</v>
      </c>
      <c r="C22" s="107"/>
      <c r="D22" s="107"/>
      <c r="E22" s="107"/>
      <c r="F22" s="108"/>
      <c r="G22" s="23"/>
      <c r="H22" s="36" t="s">
        <v>4</v>
      </c>
      <c r="I22" s="32"/>
      <c r="J22" s="1"/>
      <c r="K22" s="1"/>
      <c r="L22" s="1"/>
    </row>
    <row r="23" spans="1:12" ht="15" x14ac:dyDescent="0.2">
      <c r="A23" s="38" t="s">
        <v>24</v>
      </c>
      <c r="B23" s="24">
        <v>1496</v>
      </c>
      <c r="C23" s="24">
        <v>1600</v>
      </c>
      <c r="D23" s="24">
        <v>1548</v>
      </c>
      <c r="E23" s="24"/>
      <c r="F23" s="24"/>
      <c r="G23" s="25">
        <f>SUM(B23:F23)/3</f>
        <v>1548</v>
      </c>
      <c r="H23" s="25"/>
      <c r="I23" s="1"/>
      <c r="J23" s="1"/>
      <c r="K23" s="1"/>
      <c r="L23" s="1"/>
    </row>
    <row r="24" spans="1:12" ht="15" x14ac:dyDescent="0.25">
      <c r="A24" s="26" t="s">
        <v>5</v>
      </c>
      <c r="B24" s="27">
        <f>B23*$B21</f>
        <v>459272</v>
      </c>
      <c r="C24" s="27">
        <f>C23*$B21</f>
        <v>491200</v>
      </c>
      <c r="D24" s="27">
        <f>D23*$B21</f>
        <v>475236</v>
      </c>
      <c r="E24" s="27">
        <f>E23*$B21</f>
        <v>0</v>
      </c>
      <c r="F24" s="27">
        <f>F23*$B21</f>
        <v>0</v>
      </c>
      <c r="G24" s="27"/>
      <c r="H24" s="28">
        <f>G23*B21</f>
        <v>475236</v>
      </c>
      <c r="I24" s="1"/>
      <c r="J24" s="1"/>
      <c r="K24" s="1"/>
      <c r="L24" s="1"/>
    </row>
    <row r="25" spans="1:12" ht="13.5" thickBot="1" x14ac:dyDescent="0.25">
      <c r="A25" s="29" t="s">
        <v>6</v>
      </c>
      <c r="B25" s="30">
        <f t="shared" ref="B25:E25" si="2">B24</f>
        <v>459272</v>
      </c>
      <c r="C25" s="30">
        <f t="shared" si="2"/>
        <v>491200</v>
      </c>
      <c r="D25" s="30">
        <f t="shared" si="2"/>
        <v>475236</v>
      </c>
      <c r="E25" s="30">
        <f t="shared" si="2"/>
        <v>0</v>
      </c>
      <c r="F25" s="30">
        <f>F24</f>
        <v>0</v>
      </c>
      <c r="G25" s="31"/>
      <c r="H25" s="31"/>
      <c r="I25" s="1"/>
      <c r="J25" s="1"/>
      <c r="K25" s="1"/>
      <c r="L25" s="1"/>
    </row>
    <row r="26" spans="1:12" ht="30" customHeight="1" x14ac:dyDescent="0.2">
      <c r="A26" s="37" t="s">
        <v>22</v>
      </c>
      <c r="B26" s="113" t="s">
        <v>17</v>
      </c>
      <c r="C26" s="113"/>
      <c r="D26" s="113"/>
      <c r="E26" s="113"/>
      <c r="F26" s="113"/>
      <c r="G26" s="21" t="s">
        <v>13</v>
      </c>
      <c r="H26" s="22" t="s">
        <v>4</v>
      </c>
      <c r="I26" s="1"/>
      <c r="J26" s="1"/>
      <c r="K26" s="1"/>
      <c r="L26" s="1"/>
    </row>
    <row r="27" spans="1:12" ht="15" x14ac:dyDescent="0.2">
      <c r="A27" s="38" t="s">
        <v>25</v>
      </c>
      <c r="B27" s="104">
        <f>252</f>
        <v>252</v>
      </c>
      <c r="C27" s="105"/>
      <c r="D27" s="105"/>
      <c r="E27" s="105"/>
      <c r="F27" s="105"/>
      <c r="G27" s="35"/>
      <c r="H27" s="36" t="s">
        <v>4</v>
      </c>
      <c r="I27" s="32"/>
      <c r="J27" s="1"/>
      <c r="K27" s="1"/>
      <c r="L27" s="1"/>
    </row>
    <row r="28" spans="1:12" ht="33" customHeight="1" x14ac:dyDescent="0.2">
      <c r="A28" s="38" t="s">
        <v>23</v>
      </c>
      <c r="B28" s="106" t="s">
        <v>17</v>
      </c>
      <c r="C28" s="107"/>
      <c r="D28" s="107"/>
      <c r="E28" s="107"/>
      <c r="F28" s="108"/>
      <c r="G28" s="23"/>
      <c r="H28" s="36" t="s">
        <v>4</v>
      </c>
      <c r="I28" s="1"/>
      <c r="J28" s="1"/>
      <c r="K28" s="1"/>
      <c r="L28" s="1"/>
    </row>
    <row r="29" spans="1:12" ht="15" x14ac:dyDescent="0.2">
      <c r="A29" s="38" t="s">
        <v>24</v>
      </c>
      <c r="B29" s="24">
        <v>1496</v>
      </c>
      <c r="C29" s="24">
        <v>1600</v>
      </c>
      <c r="D29" s="24">
        <v>1548</v>
      </c>
      <c r="E29" s="24"/>
      <c r="F29" s="24"/>
      <c r="G29" s="25">
        <f>SUM(B29:F29)/3</f>
        <v>1548</v>
      </c>
      <c r="H29" s="25"/>
      <c r="I29" s="1"/>
      <c r="J29" s="1"/>
      <c r="K29" s="1"/>
      <c r="L29" s="1"/>
    </row>
    <row r="30" spans="1:12" ht="15" x14ac:dyDescent="0.25">
      <c r="A30" s="26" t="s">
        <v>5</v>
      </c>
      <c r="B30" s="27">
        <f>B29*$B27</f>
        <v>376992</v>
      </c>
      <c r="C30" s="27">
        <f>C29*$B27</f>
        <v>403200</v>
      </c>
      <c r="D30" s="27">
        <f>D29*$B27</f>
        <v>390096</v>
      </c>
      <c r="E30" s="27">
        <f>E29*$B27</f>
        <v>0</v>
      </c>
      <c r="F30" s="27">
        <f>F29*$B27</f>
        <v>0</v>
      </c>
      <c r="G30" s="27"/>
      <c r="H30" s="28">
        <f>G29*B27</f>
        <v>390096</v>
      </c>
      <c r="I30" s="1"/>
      <c r="J30" s="1"/>
      <c r="K30" s="1"/>
      <c r="L30" s="1"/>
    </row>
    <row r="31" spans="1:12" x14ac:dyDescent="0.2">
      <c r="A31" s="29" t="s">
        <v>6</v>
      </c>
      <c r="B31" s="30">
        <f t="shared" ref="B31:E31" si="3">B30</f>
        <v>376992</v>
      </c>
      <c r="C31" s="30">
        <f t="shared" si="3"/>
        <v>403200</v>
      </c>
      <c r="D31" s="30">
        <f t="shared" si="3"/>
        <v>390096</v>
      </c>
      <c r="E31" s="30">
        <f t="shared" si="3"/>
        <v>0</v>
      </c>
      <c r="F31" s="30">
        <f>F30</f>
        <v>0</v>
      </c>
      <c r="G31" s="31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16</v>
      </c>
      <c r="B33" s="9"/>
      <c r="C33" s="9"/>
      <c r="D33" s="9"/>
      <c r="E33" s="9"/>
      <c r="F33" s="9"/>
      <c r="G33" s="6" t="s">
        <v>18</v>
      </c>
      <c r="H33" s="10">
        <f>H12+H18+H24+H30</f>
        <v>3799617</v>
      </c>
      <c r="I33" s="7"/>
      <c r="J33" s="7"/>
      <c r="K33" s="7"/>
      <c r="L33" s="7"/>
      <c r="M33" s="7"/>
    </row>
    <row r="34" spans="1:13" ht="15" x14ac:dyDescent="0.25">
      <c r="A34" s="39" t="s">
        <v>26</v>
      </c>
      <c r="B34" s="40" t="s">
        <v>27</v>
      </c>
      <c r="C34" s="40"/>
      <c r="D34" s="40"/>
      <c r="E34" s="40"/>
      <c r="F34" s="40"/>
      <c r="G34" s="40"/>
      <c r="H34" s="40"/>
    </row>
    <row r="35" spans="1:13" ht="15" x14ac:dyDescent="0.25">
      <c r="A35" s="39" t="s">
        <v>28</v>
      </c>
      <c r="B35" s="40" t="s">
        <v>29</v>
      </c>
      <c r="C35" s="40"/>
      <c r="D35" s="40"/>
      <c r="E35" s="40"/>
      <c r="F35" s="40"/>
      <c r="G35" s="40"/>
      <c r="H35" s="40"/>
    </row>
    <row r="36" spans="1:13" ht="15" x14ac:dyDescent="0.25">
      <c r="A36" s="39" t="s">
        <v>30</v>
      </c>
      <c r="B36" s="40" t="s">
        <v>31</v>
      </c>
      <c r="C36" s="40"/>
      <c r="D36" s="40"/>
      <c r="E36" s="40"/>
      <c r="F36" s="40"/>
      <c r="G36" s="40"/>
      <c r="H36" s="40"/>
    </row>
    <row r="37" spans="1:13" ht="29.25" customHeight="1" x14ac:dyDescent="0.25">
      <c r="A37" s="109" t="s">
        <v>14</v>
      </c>
      <c r="B37" s="109"/>
      <c r="C37" s="109"/>
      <c r="D37" s="109"/>
      <c r="E37" s="109"/>
      <c r="F37" s="109"/>
      <c r="G37" s="11"/>
      <c r="H37" s="6" t="s">
        <v>15</v>
      </c>
      <c r="I37" s="1"/>
      <c r="J37" s="1"/>
      <c r="K37" s="1"/>
      <c r="L37" s="1"/>
    </row>
  </sheetData>
  <sheetProtection selectLockedCells="1" selectUnlockedCells="1"/>
  <mergeCells count="19"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  <mergeCell ref="A37:F37"/>
    <mergeCell ref="B20:F20"/>
    <mergeCell ref="B21:F21"/>
    <mergeCell ref="B22:F22"/>
    <mergeCell ref="B26:F26"/>
    <mergeCell ref="B27:F27"/>
    <mergeCell ref="B28:F2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УСП (2019 вторая часть)</vt:lpstr>
      <vt:lpstr>УСП (под лимиты 2018-2020)</vt:lpstr>
      <vt:lpstr>УСП</vt:lpstr>
      <vt:lpstr>УСП (1)</vt:lpstr>
      <vt:lpstr>УСП!Заголовки_для_печати</vt:lpstr>
      <vt:lpstr>'УСП (1)'!Заголовки_для_печати</vt:lpstr>
      <vt:lpstr>'УСП (2019 вторая часть)'!Заголовки_для_печати</vt:lpstr>
      <vt:lpstr>'УСП (под лимиты 2018-2020)'!Заголовки_для_печати</vt:lpstr>
      <vt:lpstr>УСП!Область_печати</vt:lpstr>
      <vt:lpstr>'УСП (1)'!Область_печати</vt:lpstr>
      <vt:lpstr>'УСП (2019 вторая часть)'!Область_печати</vt:lpstr>
      <vt:lpstr>'УСП (под лимиты 2018-2020)'!Область_печати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2019-08-20T13:58:10Z</cp:lastPrinted>
  <dcterms:created xsi:type="dcterms:W3CDTF">2012-04-02T10:33:59Z</dcterms:created>
  <dcterms:modified xsi:type="dcterms:W3CDTF">2019-08-20T13:59:51Z</dcterms:modified>
</cp:coreProperties>
</file>