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0455" windowHeight="7425"/>
  </bookViews>
  <sheets>
    <sheet name="с 2014-2018 годы для УЭП" sheetId="7" r:id="rId1"/>
    <sheet name="с 2014-2018 годы рабочая" sheetId="8" r:id="rId2"/>
  </sheets>
  <definedNames>
    <definedName name="_xlnm._FilterDatabase" localSheetId="0" hidden="1">'с 2014-2018 годы для УЭП'!$A$1:$J$74</definedName>
    <definedName name="_xlnm._FilterDatabase" localSheetId="1" hidden="1">'с 2014-2018 годы рабочая'!$A$1:$T$74</definedName>
    <definedName name="_xlnm.Print_Titles" localSheetId="0">'с 2014-2018 годы для УЭП'!$12:$14</definedName>
    <definedName name="_xlnm.Print_Titles" localSheetId="1">'с 2014-2018 годы рабочая'!$12:$14</definedName>
    <definedName name="_xlnm.Print_Area" localSheetId="0">'с 2014-2018 годы для УЭП'!$A$1:$J$96</definedName>
    <definedName name="_xlnm.Print_Area" localSheetId="1">'с 2014-2018 годы рабочая'!$A$1:$S$96</definedName>
  </definedNames>
  <calcPr calcId="125725"/>
</workbook>
</file>

<file path=xl/calcChain.xml><?xml version="1.0" encoding="utf-8"?>
<calcChain xmlns="http://schemas.openxmlformats.org/spreadsheetml/2006/main">
  <c r="R65" i="8"/>
  <c r="R64"/>
  <c r="R63"/>
  <c r="R61"/>
  <c r="R60"/>
  <c r="R59"/>
  <c r="R57"/>
  <c r="R56"/>
  <c r="R55"/>
  <c r="R53"/>
  <c r="R52"/>
  <c r="R51"/>
  <c r="R49"/>
  <c r="R48"/>
  <c r="R47"/>
  <c r="R40"/>
  <c r="R39"/>
  <c r="R38"/>
  <c r="R36"/>
  <c r="R35"/>
  <c r="R34"/>
  <c r="R27"/>
  <c r="R26"/>
  <c r="R25"/>
  <c r="R23"/>
  <c r="R22"/>
  <c r="R21"/>
  <c r="R18"/>
  <c r="R19"/>
  <c r="R17"/>
  <c r="L65" l="1"/>
  <c r="L64"/>
  <c r="L63"/>
  <c r="L61"/>
  <c r="L79" s="1"/>
  <c r="L60"/>
  <c r="L59"/>
  <c r="L57"/>
  <c r="L56"/>
  <c r="L55"/>
  <c r="L53"/>
  <c r="L52"/>
  <c r="L51"/>
  <c r="L49"/>
  <c r="L48"/>
  <c r="L47"/>
  <c r="L40"/>
  <c r="L39"/>
  <c r="L38"/>
  <c r="L36"/>
  <c r="L35"/>
  <c r="L34"/>
  <c r="L27"/>
  <c r="L26"/>
  <c r="L25"/>
  <c r="L23"/>
  <c r="L22"/>
  <c r="S22" s="1"/>
  <c r="L21"/>
  <c r="L18"/>
  <c r="L19"/>
  <c r="L17"/>
  <c r="Q88"/>
  <c r="P88"/>
  <c r="O88"/>
  <c r="N88"/>
  <c r="M88"/>
  <c r="Q87"/>
  <c r="P87"/>
  <c r="P85" s="1"/>
  <c r="O87"/>
  <c r="N87"/>
  <c r="M87"/>
  <c r="Q86"/>
  <c r="P86"/>
  <c r="O86"/>
  <c r="O85" s="1"/>
  <c r="N86"/>
  <c r="M86"/>
  <c r="M85" s="1"/>
  <c r="N85"/>
  <c r="Q83"/>
  <c r="P83"/>
  <c r="O83"/>
  <c r="N83"/>
  <c r="M83"/>
  <c r="Q82"/>
  <c r="P82"/>
  <c r="O82"/>
  <c r="N82"/>
  <c r="M82"/>
  <c r="Q79"/>
  <c r="P79"/>
  <c r="O79"/>
  <c r="N79"/>
  <c r="M79"/>
  <c r="Q78"/>
  <c r="P78"/>
  <c r="O78"/>
  <c r="N78"/>
  <c r="M78"/>
  <c r="Q77"/>
  <c r="Q76" s="1"/>
  <c r="P77"/>
  <c r="O77"/>
  <c r="N77"/>
  <c r="N76" s="1"/>
  <c r="M77"/>
  <c r="P76"/>
  <c r="Q70"/>
  <c r="P70"/>
  <c r="O70"/>
  <c r="N70"/>
  <c r="M70"/>
  <c r="Q69"/>
  <c r="P69"/>
  <c r="O69"/>
  <c r="N69"/>
  <c r="M69"/>
  <c r="Q68"/>
  <c r="P68"/>
  <c r="O68"/>
  <c r="N68"/>
  <c r="N67" s="1"/>
  <c r="M68"/>
  <c r="Q66"/>
  <c r="P66"/>
  <c r="O66"/>
  <c r="N66"/>
  <c r="M66"/>
  <c r="Q62"/>
  <c r="P62"/>
  <c r="O62"/>
  <c r="N62"/>
  <c r="M62"/>
  <c r="Q58"/>
  <c r="P58"/>
  <c r="O58"/>
  <c r="N58"/>
  <c r="M58"/>
  <c r="Q54"/>
  <c r="P54"/>
  <c r="O54"/>
  <c r="N54"/>
  <c r="M54"/>
  <c r="Q50"/>
  <c r="P50"/>
  <c r="O50"/>
  <c r="N50"/>
  <c r="M50"/>
  <c r="Q45"/>
  <c r="P45"/>
  <c r="O45"/>
  <c r="N45"/>
  <c r="M45"/>
  <c r="Q44"/>
  <c r="P44"/>
  <c r="O44"/>
  <c r="N44"/>
  <c r="M44"/>
  <c r="Q43"/>
  <c r="P43"/>
  <c r="O43"/>
  <c r="N43"/>
  <c r="M43"/>
  <c r="Q41"/>
  <c r="P41"/>
  <c r="O41"/>
  <c r="N41"/>
  <c r="M41"/>
  <c r="Q37"/>
  <c r="P37"/>
  <c r="O37"/>
  <c r="N37"/>
  <c r="M37"/>
  <c r="Q32"/>
  <c r="P32"/>
  <c r="P74" s="1"/>
  <c r="P84" s="1"/>
  <c r="P81" s="1"/>
  <c r="O32"/>
  <c r="N32"/>
  <c r="N74" s="1"/>
  <c r="N84" s="1"/>
  <c r="N81" s="1"/>
  <c r="M32"/>
  <c r="Q31"/>
  <c r="Q73" s="1"/>
  <c r="P31"/>
  <c r="O31"/>
  <c r="O73" s="1"/>
  <c r="N31"/>
  <c r="M31"/>
  <c r="M73" s="1"/>
  <c r="Q30"/>
  <c r="P30"/>
  <c r="P72" s="1"/>
  <c r="O30"/>
  <c r="N30"/>
  <c r="N72" s="1"/>
  <c r="M30"/>
  <c r="Q29"/>
  <c r="Q28"/>
  <c r="P28"/>
  <c r="O28"/>
  <c r="N28"/>
  <c r="M28"/>
  <c r="Q24"/>
  <c r="P24"/>
  <c r="O24"/>
  <c r="N24"/>
  <c r="M24"/>
  <c r="Q20"/>
  <c r="P20"/>
  <c r="O20"/>
  <c r="N20"/>
  <c r="M20"/>
  <c r="G50"/>
  <c r="H50"/>
  <c r="I50"/>
  <c r="J50"/>
  <c r="K50"/>
  <c r="G54"/>
  <c r="H54"/>
  <c r="I54"/>
  <c r="J54"/>
  <c r="K54"/>
  <c r="G58"/>
  <c r="H58"/>
  <c r="I58"/>
  <c r="J58"/>
  <c r="K58"/>
  <c r="G62"/>
  <c r="H62"/>
  <c r="I62"/>
  <c r="J62"/>
  <c r="K62"/>
  <c r="G66"/>
  <c r="H66"/>
  <c r="I66"/>
  <c r="J66"/>
  <c r="K66"/>
  <c r="H68"/>
  <c r="I68"/>
  <c r="J68"/>
  <c r="K68"/>
  <c r="H69"/>
  <c r="I69"/>
  <c r="J69"/>
  <c r="K69"/>
  <c r="H70"/>
  <c r="I70"/>
  <c r="J70"/>
  <c r="K70"/>
  <c r="H77"/>
  <c r="I77"/>
  <c r="J77"/>
  <c r="K77"/>
  <c r="H78"/>
  <c r="I78"/>
  <c r="J78"/>
  <c r="K78"/>
  <c r="H79"/>
  <c r="I79"/>
  <c r="J79"/>
  <c r="K79"/>
  <c r="H82"/>
  <c r="I82"/>
  <c r="J82"/>
  <c r="K82"/>
  <c r="H83"/>
  <c r="I83"/>
  <c r="J83"/>
  <c r="K83"/>
  <c r="H86"/>
  <c r="I86"/>
  <c r="J86"/>
  <c r="K86"/>
  <c r="H87"/>
  <c r="I87"/>
  <c r="J87"/>
  <c r="K87"/>
  <c r="H88"/>
  <c r="I88"/>
  <c r="J88"/>
  <c r="K88"/>
  <c r="F65"/>
  <c r="F88" s="1"/>
  <c r="F64"/>
  <c r="F63"/>
  <c r="F86" s="1"/>
  <c r="F61"/>
  <c r="F79" s="1"/>
  <c r="F60"/>
  <c r="F78" s="1"/>
  <c r="F59"/>
  <c r="F57"/>
  <c r="F56"/>
  <c r="F55"/>
  <c r="F53"/>
  <c r="F52"/>
  <c r="F51"/>
  <c r="F49"/>
  <c r="F48"/>
  <c r="F47"/>
  <c r="F40"/>
  <c r="F39"/>
  <c r="F38"/>
  <c r="F36"/>
  <c r="F35"/>
  <c r="F34"/>
  <c r="F27"/>
  <c r="F26"/>
  <c r="F25"/>
  <c r="F23"/>
  <c r="F22"/>
  <c r="F21"/>
  <c r="F18"/>
  <c r="F19"/>
  <c r="F17"/>
  <c r="H43"/>
  <c r="I43"/>
  <c r="J43"/>
  <c r="K43"/>
  <c r="H44"/>
  <c r="I44"/>
  <c r="J44"/>
  <c r="K44"/>
  <c r="H45"/>
  <c r="I45"/>
  <c r="J45"/>
  <c r="K45"/>
  <c r="H41"/>
  <c r="I41"/>
  <c r="J41"/>
  <c r="K41"/>
  <c r="H37"/>
  <c r="I37"/>
  <c r="J37"/>
  <c r="K37"/>
  <c r="H30"/>
  <c r="I30"/>
  <c r="J30"/>
  <c r="K30"/>
  <c r="H31"/>
  <c r="H73" s="1"/>
  <c r="I31"/>
  <c r="I73" s="1"/>
  <c r="J31"/>
  <c r="J73" s="1"/>
  <c r="K31"/>
  <c r="K73" s="1"/>
  <c r="H32"/>
  <c r="H74" s="1"/>
  <c r="I32"/>
  <c r="I74" s="1"/>
  <c r="J32"/>
  <c r="J74" s="1"/>
  <c r="K32"/>
  <c r="H28"/>
  <c r="I28"/>
  <c r="J28"/>
  <c r="K28"/>
  <c r="H24"/>
  <c r="I24"/>
  <c r="J24"/>
  <c r="K24"/>
  <c r="H20"/>
  <c r="I20"/>
  <c r="J20"/>
  <c r="K20"/>
  <c r="L88"/>
  <c r="G88"/>
  <c r="E88"/>
  <c r="L87"/>
  <c r="G87"/>
  <c r="E87"/>
  <c r="L86"/>
  <c r="G86"/>
  <c r="G85" s="1"/>
  <c r="E86"/>
  <c r="E85"/>
  <c r="G83"/>
  <c r="E83"/>
  <c r="G82"/>
  <c r="E82"/>
  <c r="G79"/>
  <c r="E79"/>
  <c r="L78"/>
  <c r="R78" s="1"/>
  <c r="G78"/>
  <c r="E78"/>
  <c r="L77"/>
  <c r="G77"/>
  <c r="G76" s="1"/>
  <c r="E77"/>
  <c r="E76"/>
  <c r="G70"/>
  <c r="E70"/>
  <c r="G69"/>
  <c r="E69"/>
  <c r="G68"/>
  <c r="E68"/>
  <c r="E67"/>
  <c r="E66"/>
  <c r="R87"/>
  <c r="R86"/>
  <c r="E62"/>
  <c r="S60"/>
  <c r="L58"/>
  <c r="S58" s="1"/>
  <c r="E58"/>
  <c r="S57"/>
  <c r="S56"/>
  <c r="S55"/>
  <c r="L54"/>
  <c r="E54"/>
  <c r="E50"/>
  <c r="S48"/>
  <c r="S47"/>
  <c r="L45"/>
  <c r="G45"/>
  <c r="E45"/>
  <c r="L44"/>
  <c r="S44" s="1"/>
  <c r="G44"/>
  <c r="E44"/>
  <c r="L43"/>
  <c r="G43"/>
  <c r="E43"/>
  <c r="G42"/>
  <c r="L41"/>
  <c r="G41"/>
  <c r="E41"/>
  <c r="S39"/>
  <c r="L37"/>
  <c r="G37"/>
  <c r="E37"/>
  <c r="S34"/>
  <c r="L32"/>
  <c r="G32"/>
  <c r="G74" s="1"/>
  <c r="G84" s="1"/>
  <c r="E32"/>
  <c r="E74" s="1"/>
  <c r="E84" s="1"/>
  <c r="L31"/>
  <c r="G31"/>
  <c r="G73" s="1"/>
  <c r="E31"/>
  <c r="E73" s="1"/>
  <c r="L30"/>
  <c r="G30"/>
  <c r="G72" s="1"/>
  <c r="E30"/>
  <c r="E72" s="1"/>
  <c r="L28"/>
  <c r="R28" s="1"/>
  <c r="G28"/>
  <c r="E28"/>
  <c r="S27"/>
  <c r="S26"/>
  <c r="G24"/>
  <c r="E24"/>
  <c r="S23"/>
  <c r="S21"/>
  <c r="L20"/>
  <c r="G20"/>
  <c r="E20"/>
  <c r="S18"/>
  <c r="Q85" l="1"/>
  <c r="Q67"/>
  <c r="L85"/>
  <c r="P67"/>
  <c r="Q42"/>
  <c r="P42"/>
  <c r="F31"/>
  <c r="J72"/>
  <c r="L62"/>
  <c r="L70"/>
  <c r="L74" s="1"/>
  <c r="R88"/>
  <c r="L66"/>
  <c r="O76"/>
  <c r="K74"/>
  <c r="L82"/>
  <c r="L50"/>
  <c r="R50" s="1"/>
  <c r="L68"/>
  <c r="L72" s="1"/>
  <c r="O67"/>
  <c r="O42"/>
  <c r="O29"/>
  <c r="L76"/>
  <c r="S76" s="1"/>
  <c r="F70"/>
  <c r="F69"/>
  <c r="F62"/>
  <c r="F87"/>
  <c r="F85" s="1"/>
  <c r="F54"/>
  <c r="N42"/>
  <c r="F45"/>
  <c r="J84"/>
  <c r="J81" s="1"/>
  <c r="M76"/>
  <c r="F58"/>
  <c r="F66"/>
  <c r="G67"/>
  <c r="M67"/>
  <c r="F50"/>
  <c r="M42"/>
  <c r="F37"/>
  <c r="G81"/>
  <c r="S37"/>
  <c r="F82"/>
  <c r="F44"/>
  <c r="F41"/>
  <c r="M29"/>
  <c r="H84"/>
  <c r="H81" s="1"/>
  <c r="L24"/>
  <c r="R24" s="1"/>
  <c r="L83"/>
  <c r="S83" s="1"/>
  <c r="S52"/>
  <c r="L69"/>
  <c r="R69" s="1"/>
  <c r="R20"/>
  <c r="R76"/>
  <c r="S85"/>
  <c r="K29"/>
  <c r="I29"/>
  <c r="K42"/>
  <c r="I42"/>
  <c r="F73"/>
  <c r="F68"/>
  <c r="J85"/>
  <c r="H85"/>
  <c r="J76"/>
  <c r="H76"/>
  <c r="J71"/>
  <c r="K67"/>
  <c r="I67"/>
  <c r="F43"/>
  <c r="E71"/>
  <c r="E81"/>
  <c r="R37"/>
  <c r="R41"/>
  <c r="E42"/>
  <c r="R43"/>
  <c r="R44"/>
  <c r="R45"/>
  <c r="R54"/>
  <c r="R58"/>
  <c r="R85"/>
  <c r="R66"/>
  <c r="S68"/>
  <c r="S70"/>
  <c r="S77"/>
  <c r="S79"/>
  <c r="J29"/>
  <c r="H29"/>
  <c r="J42"/>
  <c r="H42"/>
  <c r="F77"/>
  <c r="F76" s="1"/>
  <c r="K84"/>
  <c r="I84"/>
  <c r="I81" s="1"/>
  <c r="K85"/>
  <c r="I85"/>
  <c r="K76"/>
  <c r="I76"/>
  <c r="K72"/>
  <c r="K71" s="1"/>
  <c r="I72"/>
  <c r="I71" s="1"/>
  <c r="J67"/>
  <c r="H67"/>
  <c r="N29"/>
  <c r="P29"/>
  <c r="M72"/>
  <c r="O72"/>
  <c r="Q72"/>
  <c r="N73"/>
  <c r="N71" s="1"/>
  <c r="P73"/>
  <c r="P71" s="1"/>
  <c r="M74"/>
  <c r="M84" s="1"/>
  <c r="M81" s="1"/>
  <c r="O74"/>
  <c r="O84" s="1"/>
  <c r="O81" s="1"/>
  <c r="Q74"/>
  <c r="Q84" s="1"/>
  <c r="Q81" s="1"/>
  <c r="H72"/>
  <c r="H71" s="1"/>
  <c r="F32"/>
  <c r="F74" s="1"/>
  <c r="F84" s="1"/>
  <c r="F28"/>
  <c r="F24"/>
  <c r="S82"/>
  <c r="F30"/>
  <c r="F20"/>
  <c r="F83"/>
  <c r="S20"/>
  <c r="G29"/>
  <c r="S31"/>
  <c r="R62"/>
  <c r="K81"/>
  <c r="G71"/>
  <c r="S24"/>
  <c r="S28"/>
  <c r="S30"/>
  <c r="R31"/>
  <c r="S32"/>
  <c r="S41"/>
  <c r="S43"/>
  <c r="S54"/>
  <c r="S62"/>
  <c r="R68"/>
  <c r="R70"/>
  <c r="R77"/>
  <c r="S78"/>
  <c r="R79"/>
  <c r="R82"/>
  <c r="E29"/>
  <c r="L29"/>
  <c r="R30"/>
  <c r="R32"/>
  <c r="L42"/>
  <c r="I60" i="7"/>
  <c r="I57"/>
  <c r="I56"/>
  <c r="I55"/>
  <c r="I52"/>
  <c r="I48"/>
  <c r="I47"/>
  <c r="I23"/>
  <c r="G88"/>
  <c r="F88"/>
  <c r="E88"/>
  <c r="G87"/>
  <c r="F87"/>
  <c r="E87"/>
  <c r="G86"/>
  <c r="F86"/>
  <c r="E86"/>
  <c r="G83"/>
  <c r="F83"/>
  <c r="E83"/>
  <c r="G82"/>
  <c r="F82"/>
  <c r="E82"/>
  <c r="G79"/>
  <c r="F79"/>
  <c r="E79"/>
  <c r="G78"/>
  <c r="F78"/>
  <c r="E78"/>
  <c r="G77"/>
  <c r="F77"/>
  <c r="E77"/>
  <c r="F76"/>
  <c r="G70"/>
  <c r="F70"/>
  <c r="E70"/>
  <c r="G69"/>
  <c r="F69"/>
  <c r="E69"/>
  <c r="G68"/>
  <c r="F68"/>
  <c r="E68"/>
  <c r="G66"/>
  <c r="F66"/>
  <c r="E66"/>
  <c r="H65"/>
  <c r="H88" s="1"/>
  <c r="H64"/>
  <c r="H87" s="1"/>
  <c r="H63"/>
  <c r="H86" s="1"/>
  <c r="G62"/>
  <c r="F62"/>
  <c r="E62"/>
  <c r="H61"/>
  <c r="H60"/>
  <c r="H59"/>
  <c r="G58"/>
  <c r="F58"/>
  <c r="E58"/>
  <c r="H57"/>
  <c r="H56"/>
  <c r="H55"/>
  <c r="G54"/>
  <c r="F54"/>
  <c r="E54"/>
  <c r="H53"/>
  <c r="H52"/>
  <c r="H51"/>
  <c r="G50"/>
  <c r="F50"/>
  <c r="E50"/>
  <c r="H49"/>
  <c r="H48"/>
  <c r="H47"/>
  <c r="G45"/>
  <c r="F45"/>
  <c r="E45"/>
  <c r="G44"/>
  <c r="F44"/>
  <c r="E44"/>
  <c r="G43"/>
  <c r="F43"/>
  <c r="E43"/>
  <c r="G41"/>
  <c r="F41"/>
  <c r="E41"/>
  <c r="H40"/>
  <c r="I39"/>
  <c r="H39"/>
  <c r="H38"/>
  <c r="G37"/>
  <c r="F37"/>
  <c r="E37"/>
  <c r="H36"/>
  <c r="H35"/>
  <c r="I34"/>
  <c r="H34"/>
  <c r="G32"/>
  <c r="F32"/>
  <c r="E32"/>
  <c r="G31"/>
  <c r="F31"/>
  <c r="E31"/>
  <c r="G30"/>
  <c r="F30"/>
  <c r="E30"/>
  <c r="G28"/>
  <c r="F28"/>
  <c r="E28"/>
  <c r="I27"/>
  <c r="H27"/>
  <c r="I26"/>
  <c r="H26"/>
  <c r="H25"/>
  <c r="G24"/>
  <c r="F24"/>
  <c r="E24"/>
  <c r="H23"/>
  <c r="I22"/>
  <c r="H22"/>
  <c r="I21"/>
  <c r="H21"/>
  <c r="G20"/>
  <c r="F20"/>
  <c r="E20"/>
  <c r="H19"/>
  <c r="I18"/>
  <c r="H18"/>
  <c r="H17"/>
  <c r="F67" i="8" l="1"/>
  <c r="L84"/>
  <c r="R84" s="1"/>
  <c r="S74"/>
  <c r="R74"/>
  <c r="R72"/>
  <c r="S72"/>
  <c r="R83"/>
  <c r="F72"/>
  <c r="F71" s="1"/>
  <c r="L73"/>
  <c r="S73" s="1"/>
  <c r="S69"/>
  <c r="S50"/>
  <c r="F42"/>
  <c r="O71"/>
  <c r="L67"/>
  <c r="Q71"/>
  <c r="M71"/>
  <c r="F29"/>
  <c r="F81"/>
  <c r="S29"/>
  <c r="R29"/>
  <c r="R73"/>
  <c r="S84"/>
  <c r="L81"/>
  <c r="S42"/>
  <c r="R42"/>
  <c r="F85" i="7"/>
  <c r="E76"/>
  <c r="F42"/>
  <c r="E72"/>
  <c r="F73"/>
  <c r="E74"/>
  <c r="E84" s="1"/>
  <c r="I41"/>
  <c r="E42"/>
  <c r="I62"/>
  <c r="H85"/>
  <c r="F72"/>
  <c r="G73"/>
  <c r="F74"/>
  <c r="F84" s="1"/>
  <c r="F81" s="1"/>
  <c r="H66"/>
  <c r="H77"/>
  <c r="H79"/>
  <c r="E85"/>
  <c r="E81"/>
  <c r="E67"/>
  <c r="I58"/>
  <c r="I54"/>
  <c r="I50"/>
  <c r="H44"/>
  <c r="F67"/>
  <c r="G76"/>
  <c r="I76" s="1"/>
  <c r="I78"/>
  <c r="E73"/>
  <c r="H70"/>
  <c r="H50"/>
  <c r="I69"/>
  <c r="H68"/>
  <c r="H37"/>
  <c r="I43"/>
  <c r="I28"/>
  <c r="I30"/>
  <c r="H82"/>
  <c r="I20"/>
  <c r="F29"/>
  <c r="I83"/>
  <c r="E29"/>
  <c r="G85"/>
  <c r="I85" s="1"/>
  <c r="H58"/>
  <c r="G67"/>
  <c r="G42"/>
  <c r="H42" s="1"/>
  <c r="G29"/>
  <c r="H20"/>
  <c r="H24"/>
  <c r="I32"/>
  <c r="I73"/>
  <c r="I24"/>
  <c r="H28"/>
  <c r="H30"/>
  <c r="I31"/>
  <c r="H32"/>
  <c r="I37"/>
  <c r="H41"/>
  <c r="H43"/>
  <c r="I44"/>
  <c r="H45"/>
  <c r="H54"/>
  <c r="H62"/>
  <c r="I68"/>
  <c r="H69"/>
  <c r="I70"/>
  <c r="G72"/>
  <c r="G74"/>
  <c r="G84" s="1"/>
  <c r="H76"/>
  <c r="I77"/>
  <c r="H78"/>
  <c r="I79"/>
  <c r="I82"/>
  <c r="H83"/>
  <c r="H31"/>
  <c r="H73" l="1"/>
  <c r="L71" i="8"/>
  <c r="R71" s="1"/>
  <c r="S67"/>
  <c r="R67"/>
  <c r="R81"/>
  <c r="S81"/>
  <c r="E71" i="7"/>
  <c r="H29"/>
  <c r="F71"/>
  <c r="I29"/>
  <c r="I67"/>
  <c r="H67"/>
  <c r="I42"/>
  <c r="H72"/>
  <c r="G71"/>
  <c r="I72"/>
  <c r="H74"/>
  <c r="I74"/>
  <c r="S71" i="8" l="1"/>
  <c r="H84" i="7"/>
  <c r="G81"/>
  <c r="I84"/>
  <c r="I71"/>
  <c r="H71"/>
  <c r="I81" l="1"/>
  <c r="H81"/>
</calcChain>
</file>

<file path=xl/sharedStrings.xml><?xml version="1.0" encoding="utf-8"?>
<sst xmlns="http://schemas.openxmlformats.org/spreadsheetml/2006/main" count="274" uniqueCount="73">
  <si>
    <t>Отчет</t>
  </si>
  <si>
    <t>об исполнении мунициальной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</si>
  <si>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</si>
  <si>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</si>
  <si>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</si>
  <si>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</si>
  <si>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</si>
  <si>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</si>
  <si>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</si>
  <si>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</si>
  <si>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</si>
  <si>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</si>
  <si>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</si>
  <si>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</si>
  <si>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Итого по Задаче 1, в том числе:</t>
  </si>
  <si>
    <t>итого</t>
  </si>
  <si>
    <t>Итого по Задаче 2, в том числе:</t>
  </si>
  <si>
    <t>Итого по Задаче 3, в том числе:</t>
  </si>
  <si>
    <t>ДЖК и СК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</si>
  <si>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</si>
  <si>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</si>
  <si>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</si>
  <si>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</si>
  <si>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</si>
  <si>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</si>
  <si>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</si>
  <si>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>_ДЖКиСК_______________________   Бандурин В.К.___________________/Титова Е.В.___________          ________________________/____8(34675)7-43-03_______________/______________</t>
  </si>
  <si>
    <t xml:space="preserve">к письму начальника Управления образования  </t>
  </si>
  <si>
    <t xml:space="preserve">Наименование основного мероприятия </t>
  </si>
  <si>
    <t>Ответственный исполнитель/соисполнитель (наименование органа или структурного подразделения, учреждения)</t>
  </si>
  <si>
    <t>Задача 1: Модернизация системы общего и дополнительного образования</t>
  </si>
  <si>
    <t>Задача II: Создание современной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</si>
  <si>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>Задача III: Развитие инфраструктуры и организационно-экономических механизмов, обеспечивающих равную доступность услуг  общего и дополнительного образования детей</t>
  </si>
  <si>
    <t>Тыс. рублей</t>
  </si>
  <si>
    <t>Проведение капитальных ремонтов зданий, сооружений, предназначенных для размещения муниципальных образовательных учреждений (№ 19, 20)</t>
  </si>
  <si>
    <t>Результаты реализации муниципальной программы</t>
  </si>
  <si>
    <t>Абсолютное значение (гр.7-гр.6)</t>
  </si>
  <si>
    <t>Инвестиции в объекты муниципальной собственности</t>
  </si>
  <si>
    <t>внебюджетные источники</t>
  </si>
  <si>
    <t>ВСЕГО ПО МУНИЦИПАЛЬНОЙ ПРОГРАММЕ</t>
  </si>
  <si>
    <t>Развитие общего и дополнительного образования (№ 1)</t>
  </si>
  <si>
    <t xml:space="preserve">Приложение  </t>
  </si>
  <si>
    <t>от_________________№________</t>
  </si>
  <si>
    <t>Обеспечение реализации основных образовательных программ  (№ 2-5, 7,8, 10-12, 14)</t>
  </si>
  <si>
    <t>Развитие системы оценки качества образования (№ 6)</t>
  </si>
  <si>
    <t>Обеспечение информационной открытости муниципальной системы образования (№ 9)</t>
  </si>
  <si>
    <t>Финансовое и организационно-методическое обеспечение функционирования и модернизации муниципальной системы образования (№ 16)</t>
  </si>
  <si>
    <t>Обеспечение комплексной безопасности образовательных учреждений  (№ 15)</t>
  </si>
  <si>
    <t>Развитие материально-технической базы образовательных учреждений (№ 13)</t>
  </si>
  <si>
    <t>Проектирование, строительство (реконструкция), приобретение объектов, предназначенных для размещения муниципальных образовательных учреждений (№ 17,18)</t>
  </si>
  <si>
    <t>Создание условий для функционирования и обеспечения системы персонифицированного финансирования дополнительного образования детей  (№ 21)</t>
  </si>
  <si>
    <t>0.1.1.</t>
  </si>
  <si>
    <t>0.1.2.</t>
  </si>
  <si>
    <t>0.1.3.</t>
  </si>
  <si>
    <t>0.2.1.</t>
  </si>
  <si>
    <t>0.2.2.</t>
  </si>
  <si>
    <t>0.3.1.</t>
  </si>
  <si>
    <t>0.3.2.</t>
  </si>
  <si>
    <t>0.3.3.</t>
  </si>
  <si>
    <t>0.3.4.</t>
  </si>
  <si>
    <t>0.3.5.</t>
  </si>
  <si>
    <t xml:space="preserve">                 ответственный исполнитель                                            (ФИО руководителя)                  (подпись)                                                                              (ФИО исполнителя, ответственного за                                            (подпись)                                                (телефон)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</si>
  <si>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</si>
  <si>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</t>
  </si>
  <si>
    <t>Начальник Управления образования__________________Н.И. Бобровская___________/Саргисян С.Ю.____________          ________________________/____8(34675)7-26-12____________/</t>
  </si>
  <si>
    <t>Дата составления отчета 11/января/2019 год</t>
  </si>
  <si>
    <t>за 2014-2018 годы</t>
  </si>
  <si>
    <t>2014</t>
  </si>
  <si>
    <t>2016</t>
  </si>
  <si>
    <t>2017</t>
  </si>
  <si>
    <t>2018</t>
  </si>
  <si>
    <t>Утверждено в бюджете (всего)</t>
  </si>
  <si>
    <t>Дата составления отчета 29/января/2019 год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</si>
</sst>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_-* #,##0.0_р_._-;\-* #,##0.0_р_._-;_-* &quot;-&quot;??_р_._-;_-@_-"/>
    <numFmt numFmtId="166" formatCode="#,##0.0_ ;\-#,##0.0\ "/>
    <numFmt numFmtId="167" formatCode="0.0%"/>
    <numFmt numFmtId="168" formatCode="#,##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6" fontId="5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166" fontId="5" fillId="0" borderId="1" xfId="1" applyNumberFormat="1" applyFont="1" applyFill="1" applyBorder="1" applyAlignment="1">
      <alignment horizontal="center" vertical="top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166" fontId="10" fillId="3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166" fontId="5" fillId="3" borderId="1" xfId="1" applyNumberFormat="1" applyFont="1" applyFill="1" applyBorder="1" applyAlignment="1">
      <alignment horizontal="center" vertical="center" wrapText="1"/>
    </xf>
    <xf numFmtId="167" fontId="5" fillId="3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165" fontId="1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7" fontId="7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165" fontId="9" fillId="0" borderId="0" xfId="1" applyNumberFormat="1" applyFont="1" applyFill="1" applyAlignment="1">
      <alignment horizontal="right" vertical="top"/>
    </xf>
    <xf numFmtId="0" fontId="6" fillId="0" borderId="1" xfId="0" applyFont="1" applyBorder="1" applyAlignment="1">
      <alignment horizontal="justify" vertical="center"/>
    </xf>
    <xf numFmtId="166" fontId="7" fillId="0" borderId="1" xfId="1" applyNumberFormat="1" applyFont="1" applyFill="1" applyBorder="1" applyAlignment="1">
      <alignment horizontal="left" vertical="center" wrapText="1"/>
    </xf>
    <xf numFmtId="166" fontId="7" fillId="0" borderId="1" xfId="1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justify"/>
    </xf>
    <xf numFmtId="166" fontId="10" fillId="3" borderId="1" xfId="1" applyNumberFormat="1" applyFont="1" applyFill="1" applyBorder="1" applyAlignment="1">
      <alignment vertical="top" wrapText="1"/>
    </xf>
    <xf numFmtId="166" fontId="7" fillId="0" borderId="1" xfId="1" applyNumberFormat="1" applyFont="1" applyFill="1" applyBorder="1" applyAlignment="1">
      <alignment vertical="center" wrapText="1"/>
    </xf>
    <xf numFmtId="166" fontId="16" fillId="0" borderId="1" xfId="1" applyNumberFormat="1" applyFont="1" applyFill="1" applyBorder="1" applyAlignment="1">
      <alignment vertical="top" wrapText="1"/>
    </xf>
    <xf numFmtId="166" fontId="10" fillId="3" borderId="1" xfId="1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66" fontId="5" fillId="0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/>
    </xf>
    <xf numFmtId="166" fontId="8" fillId="0" borderId="0" xfId="0" applyNumberFormat="1" applyFont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167" fontId="5" fillId="0" borderId="1" xfId="1" applyNumberFormat="1" applyFont="1" applyFill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/>
    </xf>
    <xf numFmtId="168" fontId="17" fillId="0" borderId="1" xfId="0" applyNumberFormat="1" applyFont="1" applyBorder="1" applyAlignment="1">
      <alignment horizontal="center"/>
    </xf>
    <xf numFmtId="166" fontId="16" fillId="0" borderId="1" xfId="1" applyNumberFormat="1" applyFont="1" applyFill="1" applyBorder="1" applyAlignment="1">
      <alignment horizontal="center" vertical="center" wrapText="1"/>
    </xf>
    <xf numFmtId="167" fontId="16" fillId="0" borderId="1" xfId="1" applyNumberFormat="1" applyFont="1" applyFill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vertical="top" wrapText="1"/>
    </xf>
    <xf numFmtId="166" fontId="19" fillId="0" borderId="1" xfId="1" applyNumberFormat="1" applyFont="1" applyFill="1" applyBorder="1" applyAlignment="1">
      <alignment horizontal="center" vertical="center" wrapText="1"/>
    </xf>
    <xf numFmtId="166" fontId="20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165" fontId="0" fillId="0" borderId="0" xfId="1" applyNumberFormat="1" applyFont="1" applyFill="1" applyAlignment="1">
      <alignment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49" fontId="2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2" fillId="0" borderId="8" xfId="1" applyNumberFormat="1" applyFont="1" applyFill="1" applyBorder="1" applyAlignment="1">
      <alignment horizontal="center" vertical="center" wrapText="1"/>
    </xf>
    <xf numFmtId="165" fontId="2" fillId="0" borderId="9" xfId="1" applyNumberFormat="1" applyFont="1" applyFill="1" applyBorder="1" applyAlignment="1">
      <alignment horizontal="center" vertical="center" wrapText="1"/>
    </xf>
    <xf numFmtId="165" fontId="2" fillId="0" borderId="10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165" fontId="2" fillId="0" borderId="7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6"/>
  <sheetViews>
    <sheetView tabSelected="1" view="pageBreakPreview" topLeftCell="A35" zoomScaleSheetLayoutView="100" workbookViewId="0">
      <selection activeCell="E38" sqref="E38:H40"/>
    </sheetView>
  </sheetViews>
  <sheetFormatPr defaultRowHeight="15"/>
  <cols>
    <col min="1" max="1" width="8.140625" style="2" customWidth="1"/>
    <col min="2" max="2" width="38.42578125" style="2" customWidth="1"/>
    <col min="3" max="3" width="15.42578125" style="2" customWidth="1"/>
    <col min="4" max="4" width="17.42578125" style="18" customWidth="1"/>
    <col min="5" max="5" width="15.42578125" style="19" bestFit="1" customWidth="1"/>
    <col min="6" max="6" width="14.28515625" style="19" bestFit="1" customWidth="1"/>
    <col min="7" max="7" width="13.5703125" style="19" customWidth="1"/>
    <col min="8" max="8" width="15.28515625" style="19" customWidth="1"/>
    <col min="9" max="9" width="14.7109375" style="19" customWidth="1"/>
    <col min="10" max="10" width="60.85546875" style="19" customWidth="1"/>
    <col min="11" max="16384" width="9.140625" style="2"/>
  </cols>
  <sheetData>
    <row r="1" spans="1:10">
      <c r="A1" s="1"/>
      <c r="J1" s="31" t="s">
        <v>41</v>
      </c>
    </row>
    <row r="2" spans="1:10">
      <c r="A2" s="1"/>
      <c r="J2" s="31" t="s">
        <v>27</v>
      </c>
    </row>
    <row r="3" spans="1:10">
      <c r="A3" s="1"/>
      <c r="J3" s="31" t="s">
        <v>42</v>
      </c>
    </row>
    <row r="4" spans="1:10" ht="15.75">
      <c r="A4" s="90" t="s">
        <v>0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ht="15.75">
      <c r="A5" s="91" t="s">
        <v>1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ht="21" customHeight="1">
      <c r="A6" s="92" t="s">
        <v>66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.75" hidden="1">
      <c r="A7" s="58"/>
      <c r="B7" s="58"/>
      <c r="C7" s="58"/>
      <c r="D7" s="58"/>
      <c r="E7" s="58"/>
      <c r="F7" s="58"/>
      <c r="G7" s="58"/>
      <c r="H7" s="58"/>
      <c r="I7" s="58"/>
      <c r="J7" s="58"/>
    </row>
    <row r="8" spans="1:10" ht="15.75">
      <c r="A8" s="58"/>
      <c r="B8" s="58"/>
      <c r="C8" s="58"/>
      <c r="D8" s="58"/>
      <c r="E8" s="58"/>
      <c r="F8" s="58"/>
      <c r="G8" s="58"/>
      <c r="H8" s="58"/>
      <c r="I8" s="58"/>
      <c r="J8" s="58"/>
    </row>
    <row r="9" spans="1:10" ht="15.75">
      <c r="A9" s="93" t="s">
        <v>24</v>
      </c>
      <c r="B9" s="93"/>
      <c r="C9" s="93"/>
      <c r="D9" s="93"/>
      <c r="E9" s="93"/>
      <c r="F9" s="93"/>
      <c r="G9" s="93"/>
      <c r="H9" s="93"/>
      <c r="I9" s="93"/>
      <c r="J9" s="93"/>
    </row>
    <row r="10" spans="1:10" ht="15.75">
      <c r="A10" s="93" t="s">
        <v>25</v>
      </c>
      <c r="B10" s="93"/>
      <c r="C10" s="93"/>
      <c r="D10" s="93"/>
      <c r="E10" s="93"/>
      <c r="F10" s="93"/>
      <c r="G10" s="93"/>
      <c r="H10" s="93"/>
      <c r="I10" s="93"/>
      <c r="J10" s="93"/>
    </row>
    <row r="11" spans="1:10">
      <c r="A11" s="3"/>
      <c r="B11" s="3"/>
      <c r="C11" s="3"/>
      <c r="D11" s="20"/>
      <c r="E11" s="20"/>
      <c r="F11" s="20"/>
      <c r="G11" s="20"/>
      <c r="H11" s="20"/>
      <c r="I11" s="20"/>
      <c r="J11" s="35" t="s">
        <v>33</v>
      </c>
    </row>
    <row r="12" spans="1:10" ht="42.75" customHeight="1">
      <c r="A12" s="94" t="s">
        <v>2</v>
      </c>
      <c r="B12" s="94" t="s">
        <v>28</v>
      </c>
      <c r="C12" s="94" t="s">
        <v>29</v>
      </c>
      <c r="D12" s="95" t="s">
        <v>3</v>
      </c>
      <c r="E12" s="96" t="s">
        <v>4</v>
      </c>
      <c r="F12" s="96" t="s">
        <v>5</v>
      </c>
      <c r="G12" s="96" t="s">
        <v>6</v>
      </c>
      <c r="H12" s="97" t="s">
        <v>7</v>
      </c>
      <c r="I12" s="97"/>
      <c r="J12" s="96" t="s">
        <v>35</v>
      </c>
    </row>
    <row r="13" spans="1:10" ht="81.75" customHeight="1">
      <c r="A13" s="94"/>
      <c r="B13" s="94"/>
      <c r="C13" s="94"/>
      <c r="D13" s="95"/>
      <c r="E13" s="96"/>
      <c r="F13" s="96"/>
      <c r="G13" s="96"/>
      <c r="H13" s="21" t="s">
        <v>36</v>
      </c>
      <c r="I13" s="21" t="s">
        <v>8</v>
      </c>
      <c r="J13" s="96"/>
    </row>
    <row r="14" spans="1:10">
      <c r="A14" s="4">
        <v>1</v>
      </c>
      <c r="B14" s="4">
        <v>2</v>
      </c>
      <c r="C14" s="4">
        <v>3</v>
      </c>
      <c r="D14" s="22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</row>
    <row r="15" spans="1:10" ht="29.25" customHeight="1">
      <c r="A15" s="89" t="s">
        <v>9</v>
      </c>
      <c r="B15" s="89"/>
      <c r="C15" s="89"/>
      <c r="D15" s="89"/>
      <c r="E15" s="89"/>
      <c r="F15" s="89"/>
      <c r="G15" s="89"/>
      <c r="H15" s="89"/>
      <c r="I15" s="89"/>
      <c r="J15" s="89"/>
    </row>
    <row r="16" spans="1:10">
      <c r="A16" s="89" t="s">
        <v>30</v>
      </c>
      <c r="B16" s="89"/>
      <c r="C16" s="89"/>
      <c r="D16" s="89"/>
      <c r="E16" s="89"/>
      <c r="F16" s="89"/>
      <c r="G16" s="89"/>
      <c r="H16" s="89"/>
      <c r="I16" s="89"/>
      <c r="J16" s="89"/>
    </row>
    <row r="17" spans="1:10" s="18" customFormat="1" ht="23.25" customHeight="1">
      <c r="A17" s="78" t="s">
        <v>51</v>
      </c>
      <c r="B17" s="79" t="s">
        <v>40</v>
      </c>
      <c r="C17" s="78" t="s">
        <v>10</v>
      </c>
      <c r="D17" s="56" t="s">
        <v>11</v>
      </c>
      <c r="E17" s="9">
        <v>2266.3000000000002</v>
      </c>
      <c r="F17" s="9">
        <v>2266.3000000000002</v>
      </c>
      <c r="G17" s="9">
        <v>2247.1</v>
      </c>
      <c r="H17" s="9">
        <f>G17-F17</f>
        <v>-19.200000000000273</v>
      </c>
      <c r="I17" s="24">
        <v>0</v>
      </c>
      <c r="J17" s="9"/>
    </row>
    <row r="18" spans="1:10" s="18" customFormat="1" ht="35.25" customHeight="1">
      <c r="A18" s="78"/>
      <c r="B18" s="79"/>
      <c r="C18" s="78"/>
      <c r="D18" s="56" t="s">
        <v>12</v>
      </c>
      <c r="E18" s="9">
        <v>13730</v>
      </c>
      <c r="F18" s="9">
        <v>13730</v>
      </c>
      <c r="G18" s="9">
        <v>13721.7</v>
      </c>
      <c r="H18" s="9">
        <f>G18-F18</f>
        <v>-8.2999999999992724</v>
      </c>
      <c r="I18" s="24">
        <f t="shared" ref="I18:I32" si="0">SUM(G18/F18)*100%</f>
        <v>0.99939548434085945</v>
      </c>
      <c r="J18" s="43"/>
    </row>
    <row r="19" spans="1:10" s="18" customFormat="1" ht="27" customHeight="1">
      <c r="A19" s="78"/>
      <c r="B19" s="79"/>
      <c r="C19" s="78"/>
      <c r="D19" s="57" t="s">
        <v>13</v>
      </c>
      <c r="E19" s="9">
        <v>0</v>
      </c>
      <c r="F19" s="9">
        <v>0</v>
      </c>
      <c r="G19" s="9">
        <v>0</v>
      </c>
      <c r="H19" s="9">
        <f t="shared" ref="H19:H23" si="1">G19-F19</f>
        <v>0</v>
      </c>
      <c r="I19" s="24">
        <v>0</v>
      </c>
      <c r="J19" s="9"/>
    </row>
    <row r="20" spans="1:10" ht="19.5" customHeight="1">
      <c r="A20" s="78"/>
      <c r="B20" s="79"/>
      <c r="C20" s="78"/>
      <c r="D20" s="15" t="s">
        <v>15</v>
      </c>
      <c r="E20" s="16">
        <f>SUM(E17:E19)</f>
        <v>15996.3</v>
      </c>
      <c r="F20" s="16">
        <f t="shared" ref="F20:G20" si="2">SUM(F17:F19)</f>
        <v>15996.3</v>
      </c>
      <c r="G20" s="16">
        <f t="shared" si="2"/>
        <v>15968.800000000001</v>
      </c>
      <c r="H20" s="16">
        <f>G20-F20</f>
        <v>-27.499999999998181</v>
      </c>
      <c r="I20" s="17">
        <f t="shared" si="0"/>
        <v>0.9982808524471285</v>
      </c>
      <c r="J20" s="16"/>
    </row>
    <row r="21" spans="1:10" s="18" customFormat="1" ht="44.25" customHeight="1">
      <c r="A21" s="78" t="s">
        <v>52</v>
      </c>
      <c r="B21" s="79" t="s">
        <v>43</v>
      </c>
      <c r="C21" s="78" t="s">
        <v>10</v>
      </c>
      <c r="D21" s="56" t="s">
        <v>11</v>
      </c>
      <c r="E21" s="9">
        <v>4619220.4000000004</v>
      </c>
      <c r="F21" s="9">
        <v>4619220.4000000004</v>
      </c>
      <c r="G21" s="9">
        <v>4613598</v>
      </c>
      <c r="H21" s="9">
        <f>G21-F21</f>
        <v>-5622.4000000003725</v>
      </c>
      <c r="I21" s="24">
        <f>SUM(G21/F21)*100%</f>
        <v>0.99878282491132042</v>
      </c>
      <c r="J21" s="33"/>
    </row>
    <row r="22" spans="1:10" s="18" customFormat="1" ht="40.5" customHeight="1">
      <c r="A22" s="78"/>
      <c r="B22" s="79"/>
      <c r="C22" s="78"/>
      <c r="D22" s="56" t="s">
        <v>12</v>
      </c>
      <c r="E22" s="9">
        <v>1188494.6000000001</v>
      </c>
      <c r="F22" s="9">
        <v>1188494.6000000001</v>
      </c>
      <c r="G22" s="9">
        <v>1188490.1000000001</v>
      </c>
      <c r="H22" s="9">
        <f t="shared" si="1"/>
        <v>-4.5</v>
      </c>
      <c r="I22" s="24">
        <f t="shared" si="0"/>
        <v>0.99999621369756331</v>
      </c>
      <c r="J22" s="33"/>
    </row>
    <row r="23" spans="1:10" s="18" customFormat="1" ht="38.25">
      <c r="A23" s="78"/>
      <c r="B23" s="79"/>
      <c r="C23" s="78"/>
      <c r="D23" s="45" t="s">
        <v>13</v>
      </c>
      <c r="E23" s="49">
        <v>426765.1</v>
      </c>
      <c r="F23" s="49">
        <v>421195.1</v>
      </c>
      <c r="G23" s="49">
        <v>411588.2</v>
      </c>
      <c r="H23" s="49">
        <f t="shared" si="1"/>
        <v>-9606.8999999999651</v>
      </c>
      <c r="I23" s="50">
        <f t="shared" si="0"/>
        <v>0.97719133009856962</v>
      </c>
      <c r="J23" s="9"/>
    </row>
    <row r="24" spans="1:10" ht="21.75" customHeight="1">
      <c r="A24" s="78"/>
      <c r="B24" s="79"/>
      <c r="C24" s="78"/>
      <c r="D24" s="15" t="s">
        <v>15</v>
      </c>
      <c r="E24" s="16">
        <f>SUM(E21:E23)</f>
        <v>6234480.0999999996</v>
      </c>
      <c r="F24" s="16">
        <f t="shared" ref="F24:G24" si="3">SUM(F21:F23)</f>
        <v>6228910.0999999996</v>
      </c>
      <c r="G24" s="16">
        <f t="shared" si="3"/>
        <v>6213676.2999999998</v>
      </c>
      <c r="H24" s="16">
        <f>G24-F24</f>
        <v>-15233.799999999814</v>
      </c>
      <c r="I24" s="17">
        <f t="shared" si="0"/>
        <v>0.99755433940200877</v>
      </c>
      <c r="J24" s="16"/>
    </row>
    <row r="25" spans="1:10" s="18" customFormat="1" ht="30" customHeight="1">
      <c r="A25" s="78" t="s">
        <v>53</v>
      </c>
      <c r="B25" s="84" t="s">
        <v>50</v>
      </c>
      <c r="C25" s="78" t="s">
        <v>10</v>
      </c>
      <c r="D25" s="56" t="s">
        <v>11</v>
      </c>
      <c r="E25" s="9">
        <v>0</v>
      </c>
      <c r="F25" s="9">
        <v>0</v>
      </c>
      <c r="G25" s="9">
        <v>0</v>
      </c>
      <c r="H25" s="9">
        <f>G25-F25</f>
        <v>0</v>
      </c>
      <c r="I25" s="24">
        <v>0</v>
      </c>
      <c r="J25" s="33"/>
    </row>
    <row r="26" spans="1:10" s="18" customFormat="1" ht="30" customHeight="1">
      <c r="A26" s="78"/>
      <c r="B26" s="85"/>
      <c r="C26" s="78"/>
      <c r="D26" s="56" t="s">
        <v>12</v>
      </c>
      <c r="E26" s="9">
        <v>26527.599999999999</v>
      </c>
      <c r="F26" s="9">
        <v>26527.599999999999</v>
      </c>
      <c r="G26" s="9">
        <v>26527.599999999999</v>
      </c>
      <c r="H26" s="9">
        <f t="shared" ref="H26:H27" si="4">G26-F26</f>
        <v>0</v>
      </c>
      <c r="I26" s="24">
        <f t="shared" ref="I26:I28" si="5">SUM(G26/F26)*100%</f>
        <v>1</v>
      </c>
      <c r="J26" s="33"/>
    </row>
    <row r="27" spans="1:10" s="18" customFormat="1" ht="30" customHeight="1">
      <c r="A27" s="78"/>
      <c r="B27" s="85"/>
      <c r="C27" s="78"/>
      <c r="D27" s="45" t="s">
        <v>13</v>
      </c>
      <c r="E27" s="9">
        <v>171.6</v>
      </c>
      <c r="F27" s="49">
        <v>175.8</v>
      </c>
      <c r="G27" s="49">
        <v>175.8</v>
      </c>
      <c r="H27" s="49">
        <f t="shared" si="4"/>
        <v>0</v>
      </c>
      <c r="I27" s="50">
        <f t="shared" si="5"/>
        <v>1</v>
      </c>
      <c r="J27" s="9"/>
    </row>
    <row r="28" spans="1:10" ht="20.25" customHeight="1">
      <c r="A28" s="78"/>
      <c r="B28" s="86"/>
      <c r="C28" s="78"/>
      <c r="D28" s="15" t="s">
        <v>15</v>
      </c>
      <c r="E28" s="16">
        <f>SUM(E25:E27)</f>
        <v>26699.199999999997</v>
      </c>
      <c r="F28" s="16">
        <f t="shared" ref="F28:G28" si="6">SUM(F25:F27)</f>
        <v>26703.399999999998</v>
      </c>
      <c r="G28" s="16">
        <f t="shared" si="6"/>
        <v>26703.399999999998</v>
      </c>
      <c r="H28" s="16">
        <f>G28-F28</f>
        <v>0</v>
      </c>
      <c r="I28" s="17">
        <f t="shared" si="5"/>
        <v>1</v>
      </c>
      <c r="J28" s="16"/>
    </row>
    <row r="29" spans="1:10" ht="21" customHeight="1">
      <c r="A29" s="87"/>
      <c r="B29" s="88" t="s">
        <v>14</v>
      </c>
      <c r="C29" s="88"/>
      <c r="D29" s="88"/>
      <c r="E29" s="13">
        <f>SUM(E30:E32)</f>
        <v>6277175.6000000006</v>
      </c>
      <c r="F29" s="13">
        <f t="shared" ref="F29:G29" si="7">SUM(F30:F32)</f>
        <v>6271609.8000000007</v>
      </c>
      <c r="G29" s="13">
        <f t="shared" si="7"/>
        <v>6256348.5</v>
      </c>
      <c r="H29" s="13">
        <f>G29-F29</f>
        <v>-15261.300000000745</v>
      </c>
      <c r="I29" s="46">
        <f t="shared" si="0"/>
        <v>0.997566605626517</v>
      </c>
      <c r="J29" s="14"/>
    </row>
    <row r="30" spans="1:10" s="5" customFormat="1" ht="21.75" customHeight="1">
      <c r="A30" s="87"/>
      <c r="B30" s="69" t="s">
        <v>11</v>
      </c>
      <c r="C30" s="69"/>
      <c r="D30" s="69"/>
      <c r="E30" s="8">
        <f>SUM(E17+E21+E25)</f>
        <v>4621486.7</v>
      </c>
      <c r="F30" s="8">
        <f t="shared" ref="F30:G32" si="8">SUM(F17+F21+F25)</f>
        <v>4621486.7</v>
      </c>
      <c r="G30" s="8">
        <f t="shared" si="8"/>
        <v>4615845.0999999996</v>
      </c>
      <c r="H30" s="13">
        <f>G30-F30</f>
        <v>-5641.6000000005588</v>
      </c>
      <c r="I30" s="46">
        <f t="shared" si="0"/>
        <v>0.99877926728643396</v>
      </c>
      <c r="J30" s="6"/>
    </row>
    <row r="31" spans="1:10" s="5" customFormat="1" ht="20.25" customHeight="1">
      <c r="A31" s="87"/>
      <c r="B31" s="69" t="s">
        <v>12</v>
      </c>
      <c r="C31" s="69"/>
      <c r="D31" s="69"/>
      <c r="E31" s="8">
        <f>SUM(E18+E22+E26)</f>
        <v>1228752.2000000002</v>
      </c>
      <c r="F31" s="8">
        <f t="shared" si="8"/>
        <v>1228752.2000000002</v>
      </c>
      <c r="G31" s="8">
        <f t="shared" si="8"/>
        <v>1228739.4000000001</v>
      </c>
      <c r="H31" s="13">
        <f t="shared" ref="H31" si="9">G31-F31</f>
        <v>-12.800000000046566</v>
      </c>
      <c r="I31" s="46">
        <f t="shared" si="0"/>
        <v>0.99998958292811191</v>
      </c>
      <c r="J31" s="6"/>
    </row>
    <row r="32" spans="1:10" s="5" customFormat="1" ht="27" customHeight="1">
      <c r="A32" s="87"/>
      <c r="B32" s="69" t="s">
        <v>13</v>
      </c>
      <c r="C32" s="69"/>
      <c r="D32" s="69"/>
      <c r="E32" s="8">
        <f>SUM(E19+E23+E27)</f>
        <v>426936.69999999995</v>
      </c>
      <c r="F32" s="8">
        <f t="shared" si="8"/>
        <v>421370.89999999997</v>
      </c>
      <c r="G32" s="8">
        <f t="shared" si="8"/>
        <v>411764</v>
      </c>
      <c r="H32" s="13">
        <f>G32-F32</f>
        <v>-9606.8999999999651</v>
      </c>
      <c r="I32" s="46">
        <f t="shared" si="0"/>
        <v>0.97720084609544711</v>
      </c>
      <c r="J32" s="6"/>
    </row>
    <row r="33" spans="1:10">
      <c r="A33" s="76" t="s">
        <v>31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s="18" customFormat="1">
      <c r="A34" s="78" t="s">
        <v>54</v>
      </c>
      <c r="B34" s="79" t="s">
        <v>44</v>
      </c>
      <c r="C34" s="78" t="s">
        <v>10</v>
      </c>
      <c r="D34" s="30" t="s">
        <v>11</v>
      </c>
      <c r="E34" s="9">
        <v>265</v>
      </c>
      <c r="F34" s="9">
        <v>265</v>
      </c>
      <c r="G34" s="9">
        <v>256.3</v>
      </c>
      <c r="H34" s="9">
        <f>G34-F34</f>
        <v>-8.6999999999999886</v>
      </c>
      <c r="I34" s="24">
        <f t="shared" ref="I34:I62" si="10">SUM(G34/F34)*100%</f>
        <v>0.96716981132075475</v>
      </c>
      <c r="J34" s="34"/>
    </row>
    <row r="35" spans="1:10" s="18" customFormat="1" ht="26.25" customHeight="1">
      <c r="A35" s="78"/>
      <c r="B35" s="79"/>
      <c r="C35" s="78"/>
      <c r="D35" s="30" t="s">
        <v>12</v>
      </c>
      <c r="E35" s="9">
        <v>339.4</v>
      </c>
      <c r="F35" s="9">
        <v>339.4</v>
      </c>
      <c r="G35" s="9">
        <v>339.4</v>
      </c>
      <c r="H35" s="9">
        <f t="shared" ref="H35:H36" si="11">G35-F35</f>
        <v>0</v>
      </c>
      <c r="I35" s="24">
        <v>0</v>
      </c>
      <c r="J35" s="32"/>
    </row>
    <row r="36" spans="1:10" s="18" customFormat="1" ht="30" customHeight="1">
      <c r="A36" s="78"/>
      <c r="B36" s="79"/>
      <c r="C36" s="78"/>
      <c r="D36" s="30" t="s">
        <v>13</v>
      </c>
      <c r="E36" s="9">
        <v>0</v>
      </c>
      <c r="F36" s="9">
        <v>0</v>
      </c>
      <c r="G36" s="9">
        <v>0</v>
      </c>
      <c r="H36" s="9">
        <f t="shared" si="11"/>
        <v>0</v>
      </c>
      <c r="I36" s="24">
        <v>0</v>
      </c>
      <c r="J36" s="36"/>
    </row>
    <row r="37" spans="1:10" ht="27" customHeight="1">
      <c r="A37" s="78"/>
      <c r="B37" s="79"/>
      <c r="C37" s="78"/>
      <c r="D37" s="25" t="s">
        <v>15</v>
      </c>
      <c r="E37" s="11">
        <f>SUM(E34:E36)</f>
        <v>604.4</v>
      </c>
      <c r="F37" s="11">
        <f>SUM(F34:F36)</f>
        <v>604.4</v>
      </c>
      <c r="G37" s="11">
        <f t="shared" ref="G37" si="12">SUM(G34:G36)</f>
        <v>595.70000000000005</v>
      </c>
      <c r="H37" s="16">
        <f>G37-F37</f>
        <v>-8.6999999999999318</v>
      </c>
      <c r="I37" s="17">
        <f t="shared" si="10"/>
        <v>0.98560555923229665</v>
      </c>
      <c r="J37" s="37"/>
    </row>
    <row r="38" spans="1:10" s="18" customFormat="1" ht="24.75" customHeight="1">
      <c r="A38" s="78" t="s">
        <v>55</v>
      </c>
      <c r="B38" s="79" t="s">
        <v>45</v>
      </c>
      <c r="C38" s="78" t="s">
        <v>10</v>
      </c>
      <c r="D38" s="30" t="s">
        <v>11</v>
      </c>
      <c r="E38" s="9">
        <v>0</v>
      </c>
      <c r="F38" s="9">
        <v>0</v>
      </c>
      <c r="G38" s="9">
        <v>0</v>
      </c>
      <c r="H38" s="9">
        <f>G38-F38</f>
        <v>0</v>
      </c>
      <c r="I38" s="24">
        <v>0</v>
      </c>
      <c r="J38" s="34"/>
    </row>
    <row r="39" spans="1:10" s="18" customFormat="1" ht="21.75" customHeight="1">
      <c r="A39" s="78"/>
      <c r="B39" s="79"/>
      <c r="C39" s="78"/>
      <c r="D39" s="30" t="s">
        <v>12</v>
      </c>
      <c r="E39" s="9">
        <v>15055.4</v>
      </c>
      <c r="F39" s="9">
        <v>15055.4</v>
      </c>
      <c r="G39" s="9">
        <v>15050</v>
      </c>
      <c r="H39" s="9">
        <f t="shared" ref="H39:H40" si="13">G39-F39</f>
        <v>-5.3999999999996362</v>
      </c>
      <c r="I39" s="24">
        <f t="shared" si="10"/>
        <v>0.99964132470741396</v>
      </c>
      <c r="J39" s="38"/>
    </row>
    <row r="40" spans="1:10" s="18" customFormat="1" ht="30" customHeight="1">
      <c r="A40" s="78"/>
      <c r="B40" s="79"/>
      <c r="C40" s="78"/>
      <c r="D40" s="30" t="s">
        <v>13</v>
      </c>
      <c r="E40" s="9">
        <v>0</v>
      </c>
      <c r="F40" s="9">
        <v>0</v>
      </c>
      <c r="G40" s="9">
        <v>0</v>
      </c>
      <c r="H40" s="9">
        <f t="shared" si="13"/>
        <v>0</v>
      </c>
      <c r="I40" s="24">
        <v>0</v>
      </c>
      <c r="J40" s="34"/>
    </row>
    <row r="41" spans="1:10">
      <c r="A41" s="78"/>
      <c r="B41" s="79"/>
      <c r="C41" s="78"/>
      <c r="D41" s="12" t="s">
        <v>15</v>
      </c>
      <c r="E41" s="53">
        <f>SUM(E38:E40)</f>
        <v>15055.4</v>
      </c>
      <c r="F41" s="11">
        <f t="shared" ref="F41:G41" si="14">SUM(F38:F40)</f>
        <v>15055.4</v>
      </c>
      <c r="G41" s="11">
        <f t="shared" si="14"/>
        <v>15050</v>
      </c>
      <c r="H41" s="16">
        <f>G41-F41</f>
        <v>-5.3999999999996362</v>
      </c>
      <c r="I41" s="17">
        <f t="shared" si="10"/>
        <v>0.99964132470741396</v>
      </c>
      <c r="J41" s="37"/>
    </row>
    <row r="42" spans="1:10" s="5" customFormat="1">
      <c r="A42" s="76"/>
      <c r="B42" s="68" t="s">
        <v>16</v>
      </c>
      <c r="C42" s="68"/>
      <c r="D42" s="68"/>
      <c r="E42" s="13">
        <f>SUM(E43:E45)</f>
        <v>15659.8</v>
      </c>
      <c r="F42" s="13">
        <f>SUM(F43:F45)</f>
        <v>15659.8</v>
      </c>
      <c r="G42" s="13">
        <f>SUM(G43:G45)</f>
        <v>15645.699999999999</v>
      </c>
      <c r="H42" s="13">
        <f>G42-F42</f>
        <v>-14.100000000000364</v>
      </c>
      <c r="I42" s="46">
        <f t="shared" si="10"/>
        <v>0.99909960535894449</v>
      </c>
      <c r="J42" s="6"/>
    </row>
    <row r="43" spans="1:10" s="5" customFormat="1" ht="24" customHeight="1">
      <c r="A43" s="76"/>
      <c r="B43" s="69" t="s">
        <v>11</v>
      </c>
      <c r="C43" s="69"/>
      <c r="D43" s="69"/>
      <c r="E43" s="13">
        <f t="shared" ref="E43:G45" si="15">SUM(E34+E38)</f>
        <v>265</v>
      </c>
      <c r="F43" s="13">
        <f t="shared" si="15"/>
        <v>265</v>
      </c>
      <c r="G43" s="13">
        <f t="shared" si="15"/>
        <v>256.3</v>
      </c>
      <c r="H43" s="13">
        <f>G43-F43</f>
        <v>-8.6999999999999886</v>
      </c>
      <c r="I43" s="46">
        <f t="shared" si="10"/>
        <v>0.96716981132075475</v>
      </c>
      <c r="J43" s="6"/>
    </row>
    <row r="44" spans="1:10" s="5" customFormat="1" ht="23.25" customHeight="1">
      <c r="A44" s="76"/>
      <c r="B44" s="69" t="s">
        <v>12</v>
      </c>
      <c r="C44" s="69"/>
      <c r="D44" s="69"/>
      <c r="E44" s="13">
        <f t="shared" si="15"/>
        <v>15394.8</v>
      </c>
      <c r="F44" s="13">
        <f t="shared" si="15"/>
        <v>15394.8</v>
      </c>
      <c r="G44" s="13">
        <f t="shared" si="15"/>
        <v>15389.4</v>
      </c>
      <c r="H44" s="13">
        <f t="shared" ref="H44:H45" si="16">G44-F44</f>
        <v>-5.3999999999996362</v>
      </c>
      <c r="I44" s="46">
        <f t="shared" si="10"/>
        <v>0.99964923220827817</v>
      </c>
      <c r="J44" s="6"/>
    </row>
    <row r="45" spans="1:10" s="5" customFormat="1" ht="22.5" customHeight="1">
      <c r="A45" s="76"/>
      <c r="B45" s="69" t="s">
        <v>13</v>
      </c>
      <c r="C45" s="69"/>
      <c r="D45" s="69"/>
      <c r="E45" s="13">
        <f t="shared" si="15"/>
        <v>0</v>
      </c>
      <c r="F45" s="13">
        <f t="shared" si="15"/>
        <v>0</v>
      </c>
      <c r="G45" s="13">
        <f t="shared" si="15"/>
        <v>0</v>
      </c>
      <c r="H45" s="13">
        <f t="shared" si="16"/>
        <v>0</v>
      </c>
      <c r="I45" s="46">
        <v>0</v>
      </c>
      <c r="J45" s="6"/>
    </row>
    <row r="46" spans="1:10">
      <c r="A46" s="76" t="s">
        <v>32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s="18" customFormat="1" ht="29.25" customHeight="1">
      <c r="A47" s="78" t="s">
        <v>56</v>
      </c>
      <c r="B47" s="79" t="s">
        <v>46</v>
      </c>
      <c r="C47" s="80" t="s">
        <v>10</v>
      </c>
      <c r="D47" s="56" t="s">
        <v>11</v>
      </c>
      <c r="E47" s="9">
        <v>141118.29999999999</v>
      </c>
      <c r="F47" s="9">
        <v>141118.29999999999</v>
      </c>
      <c r="G47" s="9">
        <v>138467.1</v>
      </c>
      <c r="H47" s="9">
        <f>G47-F47</f>
        <v>-2651.1999999999825</v>
      </c>
      <c r="I47" s="24">
        <f t="shared" si="10"/>
        <v>0.98121292560922302</v>
      </c>
      <c r="J47" s="34"/>
    </row>
    <row r="48" spans="1:10" s="18" customFormat="1" ht="30.75" customHeight="1">
      <c r="A48" s="78"/>
      <c r="B48" s="79"/>
      <c r="C48" s="80"/>
      <c r="D48" s="56" t="s">
        <v>12</v>
      </c>
      <c r="E48" s="9">
        <v>381526.9</v>
      </c>
      <c r="F48" s="9">
        <v>381527</v>
      </c>
      <c r="G48" s="9">
        <v>381442.5</v>
      </c>
      <c r="H48" s="9">
        <f>G48-F48</f>
        <v>-84.5</v>
      </c>
      <c r="I48" s="24">
        <f t="shared" si="10"/>
        <v>0.999778521572523</v>
      </c>
      <c r="J48" s="34"/>
    </row>
    <row r="49" spans="1:11" s="18" customFormat="1" ht="30" customHeight="1">
      <c r="A49" s="78"/>
      <c r="B49" s="79"/>
      <c r="C49" s="80"/>
      <c r="D49" s="57" t="s">
        <v>13</v>
      </c>
      <c r="E49" s="9">
        <v>0</v>
      </c>
      <c r="F49" s="9">
        <v>0</v>
      </c>
      <c r="G49" s="9">
        <v>0</v>
      </c>
      <c r="H49" s="9">
        <f t="shared" ref="H49" si="17">G49-F49</f>
        <v>0</v>
      </c>
      <c r="I49" s="24">
        <v>0</v>
      </c>
      <c r="J49" s="34"/>
    </row>
    <row r="50" spans="1:11" ht="26.25" customHeight="1">
      <c r="A50" s="78"/>
      <c r="B50" s="79"/>
      <c r="C50" s="80"/>
      <c r="D50" s="12" t="s">
        <v>15</v>
      </c>
      <c r="E50" s="11">
        <f>SUM(E47:E49)</f>
        <v>522645.2</v>
      </c>
      <c r="F50" s="11">
        <f>SUM(F47:F49)</f>
        <v>522645.3</v>
      </c>
      <c r="G50" s="11">
        <f t="shared" ref="G50" si="18">SUM(G47:G49)</f>
        <v>519909.6</v>
      </c>
      <c r="H50" s="16">
        <f>G50-F50</f>
        <v>-2735.7000000000116</v>
      </c>
      <c r="I50" s="17">
        <f t="shared" si="10"/>
        <v>0.99476566612193773</v>
      </c>
      <c r="J50" s="11"/>
    </row>
    <row r="51" spans="1:11" s="18" customFormat="1" ht="24" customHeight="1">
      <c r="A51" s="78" t="s">
        <v>57</v>
      </c>
      <c r="B51" s="79" t="s">
        <v>47</v>
      </c>
      <c r="C51" s="80" t="s">
        <v>10</v>
      </c>
      <c r="D51" s="57" t="s">
        <v>11</v>
      </c>
      <c r="E51" s="9">
        <v>0</v>
      </c>
      <c r="F51" s="9">
        <v>0</v>
      </c>
      <c r="G51" s="9">
        <v>0</v>
      </c>
      <c r="H51" s="9">
        <f>G51-F51</f>
        <v>0</v>
      </c>
      <c r="I51" s="24">
        <v>0</v>
      </c>
      <c r="J51" s="34"/>
    </row>
    <row r="52" spans="1:11" s="18" customFormat="1" ht="57.75" customHeight="1">
      <c r="A52" s="78"/>
      <c r="B52" s="79"/>
      <c r="C52" s="80"/>
      <c r="D52" s="56" t="s">
        <v>12</v>
      </c>
      <c r="E52" s="9">
        <v>53381.7</v>
      </c>
      <c r="F52" s="9">
        <v>53381.599999999999</v>
      </c>
      <c r="G52" s="9">
        <v>53371.9</v>
      </c>
      <c r="H52" s="9">
        <f t="shared" ref="H52:H53" si="19">G52-F52</f>
        <v>-9.6999999999970896</v>
      </c>
      <c r="I52" s="24">
        <f t="shared" si="10"/>
        <v>0.99981828944804962</v>
      </c>
      <c r="J52" s="38"/>
    </row>
    <row r="53" spans="1:11" s="18" customFormat="1" ht="27.75" customHeight="1">
      <c r="A53" s="78"/>
      <c r="B53" s="79"/>
      <c r="C53" s="80"/>
      <c r="D53" s="57" t="s">
        <v>13</v>
      </c>
      <c r="E53" s="9">
        <v>0</v>
      </c>
      <c r="F53" s="9">
        <v>0</v>
      </c>
      <c r="G53" s="9">
        <v>0</v>
      </c>
      <c r="H53" s="9">
        <f t="shared" si="19"/>
        <v>0</v>
      </c>
      <c r="I53" s="24">
        <v>0</v>
      </c>
      <c r="J53" s="34"/>
    </row>
    <row r="54" spans="1:11" ht="34.5" customHeight="1">
      <c r="A54" s="78"/>
      <c r="B54" s="79"/>
      <c r="C54" s="80"/>
      <c r="D54" s="10" t="s">
        <v>15</v>
      </c>
      <c r="E54" s="11">
        <f>SUM(E51:E53)</f>
        <v>53381.7</v>
      </c>
      <c r="F54" s="11">
        <f t="shared" ref="F54:G54" si="20">SUM(F51:F53)</f>
        <v>53381.599999999999</v>
      </c>
      <c r="G54" s="11">
        <f t="shared" si="20"/>
        <v>53371.9</v>
      </c>
      <c r="H54" s="16">
        <f>G54-F54</f>
        <v>-9.6999999999970896</v>
      </c>
      <c r="I54" s="17">
        <f t="shared" si="10"/>
        <v>0.99981828944804962</v>
      </c>
      <c r="J54" s="11"/>
    </row>
    <row r="55" spans="1:11" s="18" customFormat="1" ht="20.25" customHeight="1">
      <c r="A55" s="78" t="s">
        <v>58</v>
      </c>
      <c r="B55" s="79" t="s">
        <v>48</v>
      </c>
      <c r="C55" s="80" t="s">
        <v>10</v>
      </c>
      <c r="D55" s="57" t="s">
        <v>11</v>
      </c>
      <c r="E55" s="9">
        <v>4315.8</v>
      </c>
      <c r="F55" s="9">
        <v>4315.8</v>
      </c>
      <c r="G55" s="9">
        <v>4315.8</v>
      </c>
      <c r="H55" s="9">
        <f>G55-F55</f>
        <v>0</v>
      </c>
      <c r="I55" s="24">
        <f t="shared" si="10"/>
        <v>1</v>
      </c>
      <c r="J55" s="34"/>
    </row>
    <row r="56" spans="1:11" s="18" customFormat="1" ht="39" customHeight="1">
      <c r="A56" s="78"/>
      <c r="B56" s="79"/>
      <c r="C56" s="80"/>
      <c r="D56" s="56" t="s">
        <v>12</v>
      </c>
      <c r="E56" s="9">
        <v>50128</v>
      </c>
      <c r="F56" s="9">
        <v>50128</v>
      </c>
      <c r="G56" s="9">
        <v>50128</v>
      </c>
      <c r="H56" s="9">
        <f t="shared" ref="H56:H57" si="21">G56-F56</f>
        <v>0</v>
      </c>
      <c r="I56" s="24">
        <f t="shared" si="10"/>
        <v>1</v>
      </c>
      <c r="J56" s="38"/>
      <c r="K56" s="18">
        <v>230.9</v>
      </c>
    </row>
    <row r="57" spans="1:11" s="18" customFormat="1" ht="30" customHeight="1">
      <c r="A57" s="78"/>
      <c r="B57" s="79"/>
      <c r="C57" s="80"/>
      <c r="D57" s="57" t="s">
        <v>13</v>
      </c>
      <c r="E57" s="49">
        <v>36370.300000000003</v>
      </c>
      <c r="F57" s="49">
        <v>37498.300000000003</v>
      </c>
      <c r="G57" s="49">
        <v>14268.6</v>
      </c>
      <c r="H57" s="49">
        <f t="shared" si="21"/>
        <v>-23229.700000000004</v>
      </c>
      <c r="I57" s="24">
        <f t="shared" si="10"/>
        <v>0.38051324993399699</v>
      </c>
      <c r="J57" s="34"/>
    </row>
    <row r="58" spans="1:11" ht="23.25" customHeight="1">
      <c r="A58" s="78"/>
      <c r="B58" s="79"/>
      <c r="C58" s="80"/>
      <c r="D58" s="10" t="s">
        <v>15</v>
      </c>
      <c r="E58" s="11">
        <f>SUM(E55:E57)</f>
        <v>90814.1</v>
      </c>
      <c r="F58" s="11">
        <f t="shared" ref="F58:G58" si="22">SUM(F55:F57)</f>
        <v>91942.1</v>
      </c>
      <c r="G58" s="11">
        <f t="shared" si="22"/>
        <v>68712.400000000009</v>
      </c>
      <c r="H58" s="16">
        <f>G58-F58</f>
        <v>-23229.699999999997</v>
      </c>
      <c r="I58" s="17">
        <f t="shared" si="10"/>
        <v>0.74734425252414294</v>
      </c>
      <c r="J58" s="40"/>
    </row>
    <row r="59" spans="1:11" s="18" customFormat="1" ht="28.5" customHeight="1">
      <c r="A59" s="78" t="s">
        <v>59</v>
      </c>
      <c r="B59" s="79" t="s">
        <v>49</v>
      </c>
      <c r="C59" s="80" t="s">
        <v>18</v>
      </c>
      <c r="D59" s="57" t="s">
        <v>11</v>
      </c>
      <c r="E59" s="9">
        <v>0</v>
      </c>
      <c r="F59" s="9">
        <v>0</v>
      </c>
      <c r="G59" s="9">
        <v>0</v>
      </c>
      <c r="H59" s="9">
        <f>G59-F59</f>
        <v>0</v>
      </c>
      <c r="I59" s="24">
        <v>0</v>
      </c>
      <c r="J59" s="34"/>
    </row>
    <row r="60" spans="1:11" s="18" customFormat="1" ht="28.5" customHeight="1">
      <c r="A60" s="78"/>
      <c r="B60" s="79"/>
      <c r="C60" s="80"/>
      <c r="D60" s="57" t="s">
        <v>12</v>
      </c>
      <c r="E60" s="9">
        <v>3497</v>
      </c>
      <c r="F60" s="9">
        <v>3497</v>
      </c>
      <c r="G60" s="9">
        <v>3497</v>
      </c>
      <c r="H60" s="9">
        <f t="shared" ref="H60:H61" si="23">G60-F60</f>
        <v>0</v>
      </c>
      <c r="I60" s="24">
        <f t="shared" si="10"/>
        <v>1</v>
      </c>
      <c r="J60" s="39"/>
    </row>
    <row r="61" spans="1:11" s="18" customFormat="1" ht="38.25">
      <c r="A61" s="78"/>
      <c r="B61" s="79"/>
      <c r="C61" s="80"/>
      <c r="D61" s="57" t="s">
        <v>13</v>
      </c>
      <c r="E61" s="9">
        <v>0</v>
      </c>
      <c r="F61" s="9">
        <v>0</v>
      </c>
      <c r="G61" s="9">
        <v>0</v>
      </c>
      <c r="H61" s="9">
        <f t="shared" si="23"/>
        <v>0</v>
      </c>
      <c r="I61" s="24">
        <v>0</v>
      </c>
      <c r="J61" s="34"/>
    </row>
    <row r="62" spans="1:11" ht="22.5" customHeight="1">
      <c r="A62" s="78"/>
      <c r="B62" s="79"/>
      <c r="C62" s="80"/>
      <c r="D62" s="10" t="s">
        <v>15</v>
      </c>
      <c r="E62" s="11">
        <f>SUM(E59:E61)</f>
        <v>3497</v>
      </c>
      <c r="F62" s="11">
        <f t="shared" ref="F62:G62" si="24">SUM(F59:F61)</f>
        <v>3497</v>
      </c>
      <c r="G62" s="11">
        <f t="shared" si="24"/>
        <v>3497</v>
      </c>
      <c r="H62" s="16">
        <f>G62-F62</f>
        <v>0</v>
      </c>
      <c r="I62" s="17">
        <f t="shared" si="10"/>
        <v>1</v>
      </c>
      <c r="J62" s="40"/>
    </row>
    <row r="63" spans="1:11" s="18" customFormat="1" ht="24" customHeight="1">
      <c r="A63" s="78" t="s">
        <v>60</v>
      </c>
      <c r="B63" s="79" t="s">
        <v>34</v>
      </c>
      <c r="C63" s="80" t="s">
        <v>18</v>
      </c>
      <c r="D63" s="30" t="s">
        <v>11</v>
      </c>
      <c r="E63" s="9">
        <v>9046.7999999999993</v>
      </c>
      <c r="F63" s="9">
        <v>9046.7999999999993</v>
      </c>
      <c r="G63" s="9">
        <v>9046.7000000000007</v>
      </c>
      <c r="H63" s="9">
        <f>G63-F63</f>
        <v>-9.9999999998544808E-2</v>
      </c>
      <c r="I63" s="24">
        <v>0</v>
      </c>
      <c r="J63" s="34"/>
    </row>
    <row r="64" spans="1:11" s="18" customFormat="1" ht="41.25" customHeight="1">
      <c r="A64" s="78"/>
      <c r="B64" s="79"/>
      <c r="C64" s="80"/>
      <c r="D64" s="30" t="s">
        <v>12</v>
      </c>
      <c r="E64" s="52">
        <v>20453.900000000001</v>
      </c>
      <c r="F64" s="52">
        <v>20453.900000000001</v>
      </c>
      <c r="G64" s="52">
        <v>20453.8</v>
      </c>
      <c r="H64" s="52">
        <f t="shared" ref="H64:H65" si="25">G64-F64</f>
        <v>-0.10000000000218279</v>
      </c>
      <c r="I64" s="24">
        <v>0</v>
      </c>
      <c r="J64" s="39"/>
    </row>
    <row r="65" spans="1:11" s="18" customFormat="1" ht="36" customHeight="1">
      <c r="A65" s="78"/>
      <c r="B65" s="79"/>
      <c r="C65" s="80"/>
      <c r="D65" s="57" t="s">
        <v>13</v>
      </c>
      <c r="E65" s="9">
        <v>0</v>
      </c>
      <c r="F65" s="9">
        <v>0</v>
      </c>
      <c r="G65" s="9">
        <v>0</v>
      </c>
      <c r="H65" s="9">
        <f t="shared" si="25"/>
        <v>0</v>
      </c>
      <c r="I65" s="24">
        <v>0</v>
      </c>
      <c r="J65" s="34"/>
    </row>
    <row r="66" spans="1:11" ht="22.5" customHeight="1">
      <c r="A66" s="78"/>
      <c r="B66" s="79"/>
      <c r="C66" s="80"/>
      <c r="D66" s="41" t="s">
        <v>15</v>
      </c>
      <c r="E66" s="11">
        <f>SUM(E63:E65)</f>
        <v>29500.7</v>
      </c>
      <c r="F66" s="11">
        <f t="shared" ref="F66:G66" si="26">SUM(F63:F65)</f>
        <v>29500.7</v>
      </c>
      <c r="G66" s="11">
        <f t="shared" si="26"/>
        <v>29500.5</v>
      </c>
      <c r="H66" s="16">
        <f>G66-F66</f>
        <v>-0.2000000000007276</v>
      </c>
      <c r="I66" s="17">
        <v>0</v>
      </c>
      <c r="J66" s="40"/>
    </row>
    <row r="67" spans="1:11" s="5" customFormat="1" ht="21" customHeight="1">
      <c r="A67" s="76"/>
      <c r="B67" s="68" t="s">
        <v>17</v>
      </c>
      <c r="C67" s="68"/>
      <c r="D67" s="68"/>
      <c r="E67" s="13">
        <f>SUM(E68:E70)</f>
        <v>699838.70000000007</v>
      </c>
      <c r="F67" s="13">
        <f t="shared" ref="F67:G67" si="27">SUM(F68:F70)</f>
        <v>700966.70000000007</v>
      </c>
      <c r="G67" s="13">
        <f t="shared" si="27"/>
        <v>674991.4</v>
      </c>
      <c r="H67" s="13">
        <f>G67-F67</f>
        <v>-25975.300000000047</v>
      </c>
      <c r="I67" s="46">
        <f t="shared" ref="I67:I70" si="28">SUM(G67/F67)*100%</f>
        <v>0.96294360345505703</v>
      </c>
      <c r="J67" s="6"/>
    </row>
    <row r="68" spans="1:11" s="5" customFormat="1" ht="24" customHeight="1">
      <c r="A68" s="76"/>
      <c r="B68" s="69" t="s">
        <v>11</v>
      </c>
      <c r="C68" s="69"/>
      <c r="D68" s="69"/>
      <c r="E68" s="13">
        <f>SUM(E51+E55+E59+E63+E47)</f>
        <v>154480.9</v>
      </c>
      <c r="F68" s="13">
        <f t="shared" ref="F68:G68" si="29">SUM(F51+F55+F59+F63+F47)</f>
        <v>154480.9</v>
      </c>
      <c r="G68" s="13">
        <f t="shared" si="29"/>
        <v>151829.6</v>
      </c>
      <c r="H68" s="13">
        <f>G68-F68</f>
        <v>-2651.2999999999884</v>
      </c>
      <c r="I68" s="46">
        <f t="shared" si="28"/>
        <v>0.98283736047627901</v>
      </c>
      <c r="J68" s="6"/>
    </row>
    <row r="69" spans="1:11" s="5" customFormat="1" ht="19.5" customHeight="1">
      <c r="A69" s="76"/>
      <c r="B69" s="69" t="s">
        <v>12</v>
      </c>
      <c r="C69" s="69"/>
      <c r="D69" s="69"/>
      <c r="E69" s="13">
        <f>SUM(E48+E52+E56+E60+E64)</f>
        <v>508987.50000000006</v>
      </c>
      <c r="F69" s="13">
        <f t="shared" ref="F69:G69" si="30">SUM(F48+F52+F56+F60+F64)</f>
        <v>508987.5</v>
      </c>
      <c r="G69" s="13">
        <f t="shared" si="30"/>
        <v>508893.2</v>
      </c>
      <c r="H69" s="13">
        <f t="shared" ref="H69:H70" si="31">G69-F69</f>
        <v>-94.299999999988358</v>
      </c>
      <c r="I69" s="46">
        <f t="shared" si="28"/>
        <v>0.99981473022421963</v>
      </c>
      <c r="J69" s="51"/>
    </row>
    <row r="70" spans="1:11" s="5" customFormat="1" ht="24" customHeight="1">
      <c r="A70" s="76"/>
      <c r="B70" s="69" t="s">
        <v>13</v>
      </c>
      <c r="C70" s="69"/>
      <c r="D70" s="69"/>
      <c r="E70" s="13">
        <f>SUM(E53+E57+E61+E65)</f>
        <v>36370.300000000003</v>
      </c>
      <c r="F70" s="13">
        <f t="shared" ref="F70:G70" si="32">SUM(F53+F57+F61+F65)</f>
        <v>37498.300000000003</v>
      </c>
      <c r="G70" s="13">
        <f t="shared" si="32"/>
        <v>14268.6</v>
      </c>
      <c r="H70" s="13">
        <f t="shared" si="31"/>
        <v>-23229.700000000004</v>
      </c>
      <c r="I70" s="46">
        <f t="shared" si="28"/>
        <v>0.38051324993399699</v>
      </c>
      <c r="J70" s="6"/>
    </row>
    <row r="71" spans="1:11" s="5" customFormat="1" ht="24" customHeight="1">
      <c r="A71" s="76"/>
      <c r="B71" s="81" t="s">
        <v>39</v>
      </c>
      <c r="C71" s="82"/>
      <c r="D71" s="83"/>
      <c r="E71" s="13">
        <f>SUM(E72:E74)</f>
        <v>6992674.1000000006</v>
      </c>
      <c r="F71" s="13">
        <f t="shared" ref="F71:G71" si="33">SUM(F72:F74)</f>
        <v>6988236.3000000007</v>
      </c>
      <c r="G71" s="13">
        <f t="shared" si="33"/>
        <v>6946985.5999999987</v>
      </c>
      <c r="H71" s="13">
        <f>G71-F71</f>
        <v>-41250.700000002049</v>
      </c>
      <c r="I71" s="46">
        <f t="shared" ref="I71:I79" si="34">SUM(G71/F71)*100%</f>
        <v>0.99409712290352836</v>
      </c>
      <c r="J71" s="6"/>
    </row>
    <row r="72" spans="1:11" s="5" customFormat="1" ht="24.75" customHeight="1">
      <c r="A72" s="76"/>
      <c r="B72" s="69" t="s">
        <v>11</v>
      </c>
      <c r="C72" s="69"/>
      <c r="D72" s="69"/>
      <c r="E72" s="13">
        <f>SUM(E30+E43+E68)</f>
        <v>4776232.6000000006</v>
      </c>
      <c r="F72" s="13">
        <f t="shared" ref="F72:G74" si="35">SUM(F30+F43+F68)</f>
        <v>4776232.6000000006</v>
      </c>
      <c r="G72" s="13">
        <f t="shared" si="35"/>
        <v>4767930.9999999991</v>
      </c>
      <c r="H72" s="13">
        <f>G72-F72</f>
        <v>-8301.6000000014901</v>
      </c>
      <c r="I72" s="46">
        <f t="shared" si="34"/>
        <v>0.99826189369420548</v>
      </c>
      <c r="J72" s="6"/>
      <c r="K72" s="44"/>
    </row>
    <row r="73" spans="1:11" s="5" customFormat="1" ht="21" customHeight="1">
      <c r="A73" s="76"/>
      <c r="B73" s="69" t="s">
        <v>12</v>
      </c>
      <c r="C73" s="69"/>
      <c r="D73" s="69"/>
      <c r="E73" s="13">
        <f>SUM(E31+E44+E69)</f>
        <v>1753134.5000000002</v>
      </c>
      <c r="F73" s="13">
        <f>SUM(F31+F44+F69)</f>
        <v>1753134.5000000002</v>
      </c>
      <c r="G73" s="13">
        <f t="shared" si="35"/>
        <v>1753022</v>
      </c>
      <c r="H73" s="13">
        <f t="shared" ref="H73:H74" si="36">G73-F73</f>
        <v>-112.50000000023283</v>
      </c>
      <c r="I73" s="46">
        <f t="shared" si="34"/>
        <v>0.99993582922473989</v>
      </c>
      <c r="J73" s="6"/>
    </row>
    <row r="74" spans="1:11" s="5" customFormat="1" ht="24.75" customHeight="1">
      <c r="A74" s="76"/>
      <c r="B74" s="69" t="s">
        <v>13</v>
      </c>
      <c r="C74" s="69"/>
      <c r="D74" s="69"/>
      <c r="E74" s="13">
        <f>SUM(E32+E45+E70)</f>
        <v>463306.99999999994</v>
      </c>
      <c r="F74" s="13">
        <f t="shared" si="35"/>
        <v>458869.19999999995</v>
      </c>
      <c r="G74" s="13">
        <f t="shared" si="35"/>
        <v>426032.6</v>
      </c>
      <c r="H74" s="13">
        <f t="shared" si="36"/>
        <v>-32836.599999999977</v>
      </c>
      <c r="I74" s="46">
        <f t="shared" si="34"/>
        <v>0.92844017423701575</v>
      </c>
      <c r="J74" s="6"/>
    </row>
    <row r="75" spans="1:11" s="5" customFormat="1" ht="15.75" customHeight="1">
      <c r="A75" s="73" t="s">
        <v>19</v>
      </c>
      <c r="B75" s="74"/>
      <c r="C75" s="74"/>
      <c r="D75" s="74"/>
      <c r="E75" s="75"/>
      <c r="F75" s="75"/>
      <c r="G75" s="75"/>
      <c r="H75" s="75"/>
      <c r="I75" s="75"/>
      <c r="J75" s="75"/>
    </row>
    <row r="76" spans="1:11" s="5" customFormat="1" ht="27.75" customHeight="1">
      <c r="A76" s="54"/>
      <c r="B76" s="68" t="s">
        <v>37</v>
      </c>
      <c r="C76" s="68"/>
      <c r="D76" s="68"/>
      <c r="E76" s="48">
        <f>SUM(E77:E79)</f>
        <v>3497</v>
      </c>
      <c r="F76" s="48">
        <f t="shared" ref="F76:G76" si="37">SUM(F77:F79)</f>
        <v>3497</v>
      </c>
      <c r="G76" s="48">
        <f t="shared" si="37"/>
        <v>3497</v>
      </c>
      <c r="H76" s="14">
        <f t="shared" ref="H76:H79" si="38">G76-F76</f>
        <v>0</v>
      </c>
      <c r="I76" s="46">
        <f t="shared" si="34"/>
        <v>1</v>
      </c>
      <c r="J76" s="55"/>
    </row>
    <row r="77" spans="1:11" s="5" customFormat="1" ht="27" customHeight="1">
      <c r="A77" s="54"/>
      <c r="B77" s="69" t="s">
        <v>11</v>
      </c>
      <c r="C77" s="69"/>
      <c r="D77" s="69"/>
      <c r="E77" s="48">
        <f>SUM(E59)</f>
        <v>0</v>
      </c>
      <c r="F77" s="48">
        <f t="shared" ref="F77:G79" si="39">SUM(F59)</f>
        <v>0</v>
      </c>
      <c r="G77" s="48">
        <f t="shared" si="39"/>
        <v>0</v>
      </c>
      <c r="H77" s="13">
        <f t="shared" si="38"/>
        <v>0</v>
      </c>
      <c r="I77" s="46" t="e">
        <f t="shared" si="34"/>
        <v>#DIV/0!</v>
      </c>
      <c r="J77" s="55"/>
    </row>
    <row r="78" spans="1:11" s="5" customFormat="1" ht="27" customHeight="1">
      <c r="A78" s="54"/>
      <c r="B78" s="70" t="s">
        <v>12</v>
      </c>
      <c r="C78" s="71"/>
      <c r="D78" s="72"/>
      <c r="E78" s="47">
        <f>SUM(E60)</f>
        <v>3497</v>
      </c>
      <c r="F78" s="47">
        <f t="shared" si="39"/>
        <v>3497</v>
      </c>
      <c r="G78" s="47">
        <f t="shared" si="39"/>
        <v>3497</v>
      </c>
      <c r="H78" s="13">
        <f t="shared" si="38"/>
        <v>0</v>
      </c>
      <c r="I78" s="46">
        <f t="shared" si="34"/>
        <v>1</v>
      </c>
      <c r="J78" s="55"/>
    </row>
    <row r="79" spans="1:11" s="5" customFormat="1" ht="27" customHeight="1">
      <c r="A79" s="54"/>
      <c r="B79" s="70" t="s">
        <v>38</v>
      </c>
      <c r="C79" s="71"/>
      <c r="D79" s="72"/>
      <c r="E79" s="47">
        <f>SUM(E61)</f>
        <v>0</v>
      </c>
      <c r="F79" s="47">
        <f t="shared" si="39"/>
        <v>0</v>
      </c>
      <c r="G79" s="47">
        <f t="shared" si="39"/>
        <v>0</v>
      </c>
      <c r="H79" s="13">
        <f t="shared" si="38"/>
        <v>0</v>
      </c>
      <c r="I79" s="46" t="e">
        <f t="shared" si="34"/>
        <v>#DIV/0!</v>
      </c>
      <c r="J79" s="55"/>
    </row>
    <row r="80" spans="1:11" s="5" customFormat="1" ht="15.75" customHeight="1">
      <c r="A80" s="73" t="s">
        <v>19</v>
      </c>
      <c r="B80" s="74"/>
      <c r="C80" s="74"/>
      <c r="D80" s="74"/>
      <c r="E80" s="75"/>
      <c r="F80" s="75"/>
      <c r="G80" s="75"/>
      <c r="H80" s="75"/>
      <c r="I80" s="75"/>
      <c r="J80" s="75"/>
    </row>
    <row r="81" spans="1:11" s="5" customFormat="1" ht="30" customHeight="1">
      <c r="A81" s="76"/>
      <c r="B81" s="68" t="s">
        <v>20</v>
      </c>
      <c r="C81" s="68"/>
      <c r="D81" s="68"/>
      <c r="E81" s="13">
        <f>SUM(E82:E84)</f>
        <v>6959676.3999999994</v>
      </c>
      <c r="F81" s="13">
        <f>SUM(F82:F84)</f>
        <v>6955238.6000000006</v>
      </c>
      <c r="G81" s="13">
        <f>SUM(G82:G84)</f>
        <v>6913988.0999999987</v>
      </c>
      <c r="H81" s="13">
        <f t="shared" ref="H81:H84" si="40">G81-F81</f>
        <v>-41250.500000001863</v>
      </c>
      <c r="I81" s="46">
        <f t="shared" ref="I81:I85" si="41">SUM(G81/F81)*100%</f>
        <v>0.99406914667168977</v>
      </c>
      <c r="J81" s="42"/>
    </row>
    <row r="82" spans="1:11" s="5" customFormat="1">
      <c r="A82" s="77"/>
      <c r="B82" s="69" t="s">
        <v>11</v>
      </c>
      <c r="C82" s="69"/>
      <c r="D82" s="69"/>
      <c r="E82" s="13">
        <f>SUM(E17+E21+E34+E38+E47+E51+E55)</f>
        <v>4767185.8</v>
      </c>
      <c r="F82" s="13">
        <f>SUM(F17+F21+F34+F38+F47+F51+F55)</f>
        <v>4767185.8</v>
      </c>
      <c r="G82" s="13">
        <f>SUM(G17+G21+G34+G38+G47+G51+G55)</f>
        <v>4758884.2999999989</v>
      </c>
      <c r="H82" s="13">
        <f t="shared" si="40"/>
        <v>-8301.5000000009313</v>
      </c>
      <c r="I82" s="46">
        <f t="shared" si="41"/>
        <v>0.99825861622595014</v>
      </c>
      <c r="J82" s="42"/>
      <c r="K82" s="44"/>
    </row>
    <row r="83" spans="1:11" s="5" customFormat="1">
      <c r="A83" s="77"/>
      <c r="B83" s="69" t="s">
        <v>12</v>
      </c>
      <c r="C83" s="69"/>
      <c r="D83" s="69"/>
      <c r="E83" s="13">
        <f>SUM(E18+E22+E35+E39+E48+E52+E56+E26)</f>
        <v>1729183.5999999999</v>
      </c>
      <c r="F83" s="13">
        <f t="shared" ref="F83:G83" si="42">SUM(F18+F22+F35+F39+F48+F52+F56+F26)</f>
        <v>1729183.6</v>
      </c>
      <c r="G83" s="13">
        <f t="shared" si="42"/>
        <v>1729071.2</v>
      </c>
      <c r="H83" s="13">
        <f t="shared" si="40"/>
        <v>-112.4000000001397</v>
      </c>
      <c r="I83" s="46">
        <f t="shared" si="41"/>
        <v>0.9999349982269089</v>
      </c>
      <c r="J83" s="42"/>
      <c r="K83" s="44"/>
    </row>
    <row r="84" spans="1:11" s="5" customFormat="1">
      <c r="A84" s="77"/>
      <c r="B84" s="69" t="s">
        <v>13</v>
      </c>
      <c r="C84" s="69"/>
      <c r="D84" s="69"/>
      <c r="E84" s="13">
        <f>SUM(E74-E88)</f>
        <v>463306.99999999994</v>
      </c>
      <c r="F84" s="13">
        <f>SUM(F74-F88)</f>
        <v>458869.19999999995</v>
      </c>
      <c r="G84" s="13">
        <f>G74</f>
        <v>426032.6</v>
      </c>
      <c r="H84" s="13">
        <f t="shared" si="40"/>
        <v>-32836.599999999977</v>
      </c>
      <c r="I84" s="46">
        <f t="shared" si="41"/>
        <v>0.92844017423701575</v>
      </c>
      <c r="J84" s="42"/>
      <c r="K84" s="44"/>
    </row>
    <row r="85" spans="1:11" s="5" customFormat="1" ht="30" customHeight="1">
      <c r="A85" s="76"/>
      <c r="B85" s="68" t="s">
        <v>21</v>
      </c>
      <c r="C85" s="68"/>
      <c r="D85" s="68"/>
      <c r="E85" s="13">
        <f>SUM(E86:E88)</f>
        <v>32997.699999999997</v>
      </c>
      <c r="F85" s="13">
        <f t="shared" ref="F85:H85" si="43">SUM(F86:F88)</f>
        <v>32997.699999999997</v>
      </c>
      <c r="G85" s="13">
        <f t="shared" si="43"/>
        <v>32997.5</v>
      </c>
      <c r="H85" s="13">
        <f t="shared" si="43"/>
        <v>-0.2000000000007276</v>
      </c>
      <c r="I85" s="46">
        <f t="shared" si="41"/>
        <v>0.99999393897150413</v>
      </c>
      <c r="J85" s="42"/>
    </row>
    <row r="86" spans="1:11" s="5" customFormat="1">
      <c r="A86" s="76"/>
      <c r="B86" s="69" t="s">
        <v>11</v>
      </c>
      <c r="C86" s="69"/>
      <c r="D86" s="69"/>
      <c r="E86" s="13">
        <f>SUM(E63)</f>
        <v>9046.7999999999993</v>
      </c>
      <c r="F86" s="13">
        <f t="shared" ref="F86:H87" si="44">SUM(F63)</f>
        <v>9046.7999999999993</v>
      </c>
      <c r="G86" s="13">
        <f t="shared" si="44"/>
        <v>9046.7000000000007</v>
      </c>
      <c r="H86" s="13">
        <f t="shared" si="44"/>
        <v>-9.9999999998544808E-2</v>
      </c>
      <c r="I86" s="46">
        <v>0</v>
      </c>
      <c r="J86" s="42"/>
    </row>
    <row r="87" spans="1:11" s="5" customFormat="1">
      <c r="A87" s="76"/>
      <c r="B87" s="69" t="s">
        <v>12</v>
      </c>
      <c r="C87" s="69"/>
      <c r="D87" s="69"/>
      <c r="E87" s="13">
        <f>SUM(E64+E60)</f>
        <v>23950.9</v>
      </c>
      <c r="F87" s="13">
        <f>SUM(F64+F60)</f>
        <v>23950.9</v>
      </c>
      <c r="G87" s="13">
        <f>SUM(G64+G60)</f>
        <v>23950.799999999999</v>
      </c>
      <c r="H87" s="13">
        <f t="shared" si="44"/>
        <v>-0.10000000000218279</v>
      </c>
      <c r="I87" s="46">
        <v>0</v>
      </c>
      <c r="J87" s="42"/>
    </row>
    <row r="88" spans="1:11" s="5" customFormat="1">
      <c r="A88" s="76"/>
      <c r="B88" s="69" t="s">
        <v>13</v>
      </c>
      <c r="C88" s="69"/>
      <c r="D88" s="69"/>
      <c r="E88" s="13">
        <f>SUM(E65)</f>
        <v>0</v>
      </c>
      <c r="F88" s="13">
        <f t="shared" ref="F88:H88" si="45">SUM(F65)</f>
        <v>0</v>
      </c>
      <c r="G88" s="13">
        <f t="shared" si="45"/>
        <v>0</v>
      </c>
      <c r="H88" s="13">
        <f t="shared" si="45"/>
        <v>0</v>
      </c>
      <c r="I88" s="46">
        <v>0</v>
      </c>
      <c r="J88" s="42"/>
    </row>
    <row r="89" spans="1:11" s="7" customFormat="1">
      <c r="B89" s="67"/>
      <c r="C89" s="67"/>
      <c r="D89" s="67"/>
      <c r="E89" s="67"/>
      <c r="F89" s="67"/>
      <c r="G89" s="67"/>
      <c r="H89" s="67"/>
      <c r="I89" s="67"/>
      <c r="J89" s="67"/>
    </row>
    <row r="90" spans="1:11" ht="15.75">
      <c r="A90" s="29" t="s">
        <v>64</v>
      </c>
    </row>
    <row r="91" spans="1:11">
      <c r="A91" s="26" t="s">
        <v>61</v>
      </c>
    </row>
    <row r="92" spans="1:11">
      <c r="A92" s="26" t="s">
        <v>62</v>
      </c>
    </row>
    <row r="93" spans="1:11" ht="15.75">
      <c r="A93" s="27" t="s">
        <v>26</v>
      </c>
    </row>
    <row r="94" spans="1:11">
      <c r="A94" s="26" t="s">
        <v>23</v>
      </c>
    </row>
    <row r="95" spans="1:11">
      <c r="A95" s="26" t="s">
        <v>22</v>
      </c>
      <c r="J95" s="59" t="s">
        <v>63</v>
      </c>
    </row>
    <row r="96" spans="1:11" s="28" customFormat="1">
      <c r="A96" s="28" t="s">
        <v>65</v>
      </c>
    </row>
  </sheetData>
  <mergeCells count="85">
    <mergeCell ref="A16:J16"/>
    <mergeCell ref="A4:J4"/>
    <mergeCell ref="A5:J5"/>
    <mergeCell ref="A6:J6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7:A20"/>
    <mergeCell ref="B17:B20"/>
    <mergeCell ref="C17:C20"/>
    <mergeCell ref="A21:A24"/>
    <mergeCell ref="B21:B24"/>
    <mergeCell ref="C21:C24"/>
    <mergeCell ref="A25:A28"/>
    <mergeCell ref="B25:B28"/>
    <mergeCell ref="C25:C28"/>
    <mergeCell ref="A29:A32"/>
    <mergeCell ref="B29:D29"/>
    <mergeCell ref="B30:D30"/>
    <mergeCell ref="B31:D31"/>
    <mergeCell ref="B32:D32"/>
    <mergeCell ref="A46:J46"/>
    <mergeCell ref="A33:J33"/>
    <mergeCell ref="A34:A37"/>
    <mergeCell ref="B34:B37"/>
    <mergeCell ref="C34:C37"/>
    <mergeCell ref="A38:A41"/>
    <mergeCell ref="B38:B41"/>
    <mergeCell ref="C38:C41"/>
    <mergeCell ref="A42:A45"/>
    <mergeCell ref="B42:D42"/>
    <mergeCell ref="B43:D43"/>
    <mergeCell ref="B44:D44"/>
    <mergeCell ref="B45:D45"/>
    <mergeCell ref="A47:A50"/>
    <mergeCell ref="B47:B50"/>
    <mergeCell ref="C47:C50"/>
    <mergeCell ref="A51:A54"/>
    <mergeCell ref="B51:B54"/>
    <mergeCell ref="C51:C54"/>
    <mergeCell ref="A55:A58"/>
    <mergeCell ref="B55:B58"/>
    <mergeCell ref="C55:C58"/>
    <mergeCell ref="A59:A62"/>
    <mergeCell ref="B59:B62"/>
    <mergeCell ref="C59:C62"/>
    <mergeCell ref="A75:J75"/>
    <mergeCell ref="A63:A66"/>
    <mergeCell ref="B63:B66"/>
    <mergeCell ref="C63:C66"/>
    <mergeCell ref="A67:A70"/>
    <mergeCell ref="B67:D67"/>
    <mergeCell ref="B68:D68"/>
    <mergeCell ref="B69:D69"/>
    <mergeCell ref="B70:D70"/>
    <mergeCell ref="A71:A74"/>
    <mergeCell ref="B71:D71"/>
    <mergeCell ref="B72:D72"/>
    <mergeCell ref="B73:D73"/>
    <mergeCell ref="B74:D74"/>
    <mergeCell ref="B89:J89"/>
    <mergeCell ref="B76:D76"/>
    <mergeCell ref="B77:D77"/>
    <mergeCell ref="B78:D78"/>
    <mergeCell ref="B79:D79"/>
    <mergeCell ref="A80:J80"/>
    <mergeCell ref="A81:A84"/>
    <mergeCell ref="B81:D81"/>
    <mergeCell ref="B82:D82"/>
    <mergeCell ref="B83:D83"/>
    <mergeCell ref="B84:D84"/>
    <mergeCell ref="A85:A88"/>
    <mergeCell ref="B85:D85"/>
    <mergeCell ref="B86:D86"/>
    <mergeCell ref="B87:D87"/>
    <mergeCell ref="B88:D88"/>
  </mergeCells>
  <pageMargins left="0.19685039370078741" right="0.19685039370078741" top="0.19685039370078741" bottom="0.19685039370078741" header="0.31496062992125984" footer="0.31496062992125984"/>
  <pageSetup paperSize="9" scale="65" orientation="landscape" horizontalDpi="180" verticalDpi="180" r:id="rId1"/>
  <rowBreaks count="3" manualBreakCount="3">
    <brk id="32" max="9" man="1"/>
    <brk id="58" max="9" man="1"/>
    <brk id="7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U96"/>
  <sheetViews>
    <sheetView view="pageBreakPreview" topLeftCell="A72" zoomScaleSheetLayoutView="100" workbookViewId="0">
      <selection activeCell="R63" sqref="R63:R65"/>
    </sheetView>
  </sheetViews>
  <sheetFormatPr defaultRowHeight="15"/>
  <cols>
    <col min="1" max="1" width="8.140625" style="2" customWidth="1"/>
    <col min="2" max="2" width="38.42578125" style="2" customWidth="1"/>
    <col min="3" max="3" width="15.42578125" style="2" customWidth="1"/>
    <col min="4" max="4" width="17.42578125" style="18" customWidth="1"/>
    <col min="5" max="5" width="13.5703125" style="19" customWidth="1"/>
    <col min="6" max="6" width="15.42578125" style="19" customWidth="1"/>
    <col min="7" max="7" width="14.28515625" style="19" bestFit="1" customWidth="1"/>
    <col min="8" max="11" width="14.28515625" style="19" customWidth="1"/>
    <col min="12" max="12" width="13.5703125" style="19" customWidth="1"/>
    <col min="13" max="13" width="14.28515625" style="19" bestFit="1" customWidth="1"/>
    <col min="14" max="17" width="14.28515625" style="19" customWidth="1"/>
    <col min="18" max="18" width="15.28515625" style="19" customWidth="1"/>
    <col min="19" max="19" width="14.7109375" style="19" customWidth="1"/>
    <col min="20" max="20" width="52.5703125" style="19" customWidth="1"/>
    <col min="21" max="16384" width="9.140625" style="2"/>
  </cols>
  <sheetData>
    <row r="1" spans="1:20">
      <c r="A1" s="1"/>
      <c r="T1" s="31" t="s">
        <v>41</v>
      </c>
    </row>
    <row r="2" spans="1:20">
      <c r="A2" s="1"/>
      <c r="T2" s="31" t="s">
        <v>27</v>
      </c>
    </row>
    <row r="3" spans="1:20">
      <c r="A3" s="1"/>
      <c r="T3" s="31" t="s">
        <v>42</v>
      </c>
    </row>
    <row r="4" spans="1:20" ht="15.75">
      <c r="A4" s="90" t="s">
        <v>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</row>
    <row r="5" spans="1:20" ht="15.75">
      <c r="A5" s="91" t="s">
        <v>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1:20" ht="21" customHeight="1">
      <c r="A6" s="92" t="s">
        <v>66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</row>
    <row r="7" spans="1:20" ht="15.75" hidden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6"/>
      <c r="N7" s="66"/>
      <c r="O7" s="66"/>
      <c r="P7" s="66"/>
      <c r="Q7" s="66"/>
      <c r="R7" s="64"/>
      <c r="S7" s="64"/>
      <c r="T7" s="64"/>
    </row>
    <row r="8" spans="1:20" ht="15.7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6"/>
      <c r="N8" s="66"/>
      <c r="O8" s="66"/>
      <c r="P8" s="66"/>
      <c r="Q8" s="66"/>
      <c r="R8" s="64"/>
      <c r="S8" s="64"/>
      <c r="T8" s="64"/>
    </row>
    <row r="9" spans="1:20" ht="15.75">
      <c r="A9" s="93" t="s">
        <v>24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spans="1:20" ht="15.75">
      <c r="A10" s="93" t="s">
        <v>25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  <row r="11" spans="1:20">
      <c r="A11" s="3"/>
      <c r="B11" s="3"/>
      <c r="C11" s="3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35" t="s">
        <v>33</v>
      </c>
    </row>
    <row r="12" spans="1:20" ht="42.75" customHeight="1">
      <c r="A12" s="94" t="s">
        <v>2</v>
      </c>
      <c r="B12" s="94" t="s">
        <v>28</v>
      </c>
      <c r="C12" s="94" t="s">
        <v>29</v>
      </c>
      <c r="D12" s="95" t="s">
        <v>3</v>
      </c>
      <c r="E12" s="96" t="s">
        <v>4</v>
      </c>
      <c r="F12" s="101" t="s">
        <v>71</v>
      </c>
      <c r="G12" s="98" t="s">
        <v>5</v>
      </c>
      <c r="H12" s="99"/>
      <c r="I12" s="99"/>
      <c r="J12" s="99"/>
      <c r="K12" s="100"/>
      <c r="L12" s="96" t="s">
        <v>6</v>
      </c>
      <c r="M12" s="98" t="s">
        <v>5</v>
      </c>
      <c r="N12" s="99"/>
      <c r="O12" s="99"/>
      <c r="P12" s="99"/>
      <c r="Q12" s="100"/>
      <c r="R12" s="97" t="s">
        <v>7</v>
      </c>
      <c r="S12" s="97"/>
      <c r="T12" s="96" t="s">
        <v>35</v>
      </c>
    </row>
    <row r="13" spans="1:20" ht="81.75" customHeight="1">
      <c r="A13" s="94"/>
      <c r="B13" s="94"/>
      <c r="C13" s="94"/>
      <c r="D13" s="95"/>
      <c r="E13" s="96"/>
      <c r="F13" s="102"/>
      <c r="G13" s="65" t="s">
        <v>67</v>
      </c>
      <c r="H13" s="65">
        <v>2015</v>
      </c>
      <c r="I13" s="65" t="s">
        <v>68</v>
      </c>
      <c r="J13" s="65" t="s">
        <v>69</v>
      </c>
      <c r="K13" s="65" t="s">
        <v>70</v>
      </c>
      <c r="L13" s="96"/>
      <c r="M13" s="65" t="s">
        <v>67</v>
      </c>
      <c r="N13" s="65">
        <v>2015</v>
      </c>
      <c r="O13" s="65" t="s">
        <v>68</v>
      </c>
      <c r="P13" s="65" t="s">
        <v>69</v>
      </c>
      <c r="Q13" s="65" t="s">
        <v>70</v>
      </c>
      <c r="R13" s="21" t="s">
        <v>36</v>
      </c>
      <c r="S13" s="21" t="s">
        <v>8</v>
      </c>
      <c r="T13" s="96"/>
    </row>
    <row r="14" spans="1:20">
      <c r="A14" s="4">
        <v>1</v>
      </c>
      <c r="B14" s="4">
        <v>2</v>
      </c>
      <c r="C14" s="4">
        <v>3</v>
      </c>
      <c r="D14" s="22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3">
        <v>11</v>
      </c>
      <c r="L14" s="23">
        <v>12</v>
      </c>
      <c r="M14" s="23">
        <v>7</v>
      </c>
      <c r="N14" s="23">
        <v>8</v>
      </c>
      <c r="O14" s="23">
        <v>9</v>
      </c>
      <c r="P14" s="23">
        <v>10</v>
      </c>
      <c r="Q14" s="23">
        <v>11</v>
      </c>
      <c r="R14" s="23">
        <v>13</v>
      </c>
      <c r="S14" s="23">
        <v>14</v>
      </c>
      <c r="T14" s="23">
        <v>15</v>
      </c>
    </row>
    <row r="15" spans="1:20" ht="29.25" customHeight="1">
      <c r="A15" s="89" t="s">
        <v>9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</row>
    <row r="16" spans="1:20">
      <c r="A16" s="89" t="s">
        <v>30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</row>
    <row r="17" spans="1:20" s="18" customFormat="1" ht="23.25" customHeight="1">
      <c r="A17" s="78" t="s">
        <v>51</v>
      </c>
      <c r="B17" s="79" t="s">
        <v>40</v>
      </c>
      <c r="C17" s="78" t="s">
        <v>10</v>
      </c>
      <c r="D17" s="62" t="s">
        <v>11</v>
      </c>
      <c r="E17" s="9">
        <v>2266.3000000000002</v>
      </c>
      <c r="F17" s="9">
        <f>SUM(G17:K17)</f>
        <v>2266.3000000000002</v>
      </c>
      <c r="G17" s="9">
        <v>1789.4</v>
      </c>
      <c r="H17" s="9">
        <v>476.9</v>
      </c>
      <c r="I17" s="9">
        <v>0</v>
      </c>
      <c r="J17" s="9">
        <v>0</v>
      </c>
      <c r="K17" s="9">
        <v>0</v>
      </c>
      <c r="L17" s="9">
        <f>SUM(M17:Q17)</f>
        <v>2247.1</v>
      </c>
      <c r="M17" s="9">
        <v>1770.2</v>
      </c>
      <c r="N17" s="9">
        <v>476.9</v>
      </c>
      <c r="O17" s="9">
        <v>0</v>
      </c>
      <c r="P17" s="9">
        <v>0</v>
      </c>
      <c r="Q17" s="9">
        <v>0</v>
      </c>
      <c r="R17" s="9">
        <f>SUM(L17-F17)</f>
        <v>-19.200000000000273</v>
      </c>
      <c r="S17" s="24">
        <v>0</v>
      </c>
      <c r="T17" s="9"/>
    </row>
    <row r="18" spans="1:20" s="18" customFormat="1" ht="35.25" customHeight="1">
      <c r="A18" s="78"/>
      <c r="B18" s="79"/>
      <c r="C18" s="78"/>
      <c r="D18" s="62" t="s">
        <v>12</v>
      </c>
      <c r="E18" s="9">
        <v>13730</v>
      </c>
      <c r="F18" s="9">
        <f t="shared" ref="F18:F27" si="0">SUM(G18:K18)</f>
        <v>13730</v>
      </c>
      <c r="G18" s="9">
        <v>3425.9</v>
      </c>
      <c r="H18" s="9">
        <v>2733</v>
      </c>
      <c r="I18" s="9">
        <v>2911.3</v>
      </c>
      <c r="J18" s="9">
        <v>2817</v>
      </c>
      <c r="K18" s="9">
        <v>1842.8</v>
      </c>
      <c r="L18" s="9">
        <f t="shared" ref="L18:L19" si="1">SUM(M18:Q18)</f>
        <v>13721.7</v>
      </c>
      <c r="M18" s="9">
        <v>3420.9</v>
      </c>
      <c r="N18" s="9">
        <v>2733</v>
      </c>
      <c r="O18" s="9">
        <v>2908.1</v>
      </c>
      <c r="P18" s="9">
        <v>2817</v>
      </c>
      <c r="Q18" s="9">
        <v>1842.7</v>
      </c>
      <c r="R18" s="9">
        <f t="shared" ref="R18:R19" si="2">SUM(L18-F18)</f>
        <v>-8.2999999999992724</v>
      </c>
      <c r="S18" s="24">
        <f t="shared" ref="S18:S32" si="3">SUM(L18/G18)*100%</f>
        <v>4.0052832832248457</v>
      </c>
      <c r="T18" s="43"/>
    </row>
    <row r="19" spans="1:20" s="18" customFormat="1" ht="27" customHeight="1">
      <c r="A19" s="78"/>
      <c r="B19" s="79"/>
      <c r="C19" s="78"/>
      <c r="D19" s="63" t="s">
        <v>13</v>
      </c>
      <c r="E19" s="9">
        <v>0</v>
      </c>
      <c r="F19" s="9">
        <f t="shared" si="0"/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f t="shared" si="1"/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f t="shared" si="2"/>
        <v>0</v>
      </c>
      <c r="S19" s="24">
        <v>0</v>
      </c>
      <c r="T19" s="9"/>
    </row>
    <row r="20" spans="1:20" ht="19.5" customHeight="1">
      <c r="A20" s="78"/>
      <c r="B20" s="79"/>
      <c r="C20" s="78"/>
      <c r="D20" s="15" t="s">
        <v>15</v>
      </c>
      <c r="E20" s="16">
        <f>SUM(E17:E19)</f>
        <v>15996.3</v>
      </c>
      <c r="F20" s="16">
        <f>SUM(F17:F19)</f>
        <v>15996.3</v>
      </c>
      <c r="G20" s="16">
        <f t="shared" ref="G20:L20" si="4">SUM(G17:G19)</f>
        <v>5215.3</v>
      </c>
      <c r="H20" s="16">
        <f t="shared" si="4"/>
        <v>3209.9</v>
      </c>
      <c r="I20" s="16">
        <f t="shared" si="4"/>
        <v>2911.3</v>
      </c>
      <c r="J20" s="16">
        <f t="shared" si="4"/>
        <v>2817</v>
      </c>
      <c r="K20" s="16">
        <f t="shared" si="4"/>
        <v>1842.8</v>
      </c>
      <c r="L20" s="16">
        <f t="shared" si="4"/>
        <v>15968.800000000001</v>
      </c>
      <c r="M20" s="16">
        <f t="shared" ref="M20:Q20" si="5">SUM(M17:M19)</f>
        <v>5191.1000000000004</v>
      </c>
      <c r="N20" s="16">
        <f t="shared" si="5"/>
        <v>3209.9</v>
      </c>
      <c r="O20" s="16">
        <f t="shared" si="5"/>
        <v>2908.1</v>
      </c>
      <c r="P20" s="16">
        <f t="shared" si="5"/>
        <v>2817</v>
      </c>
      <c r="Q20" s="16">
        <f t="shared" si="5"/>
        <v>1842.7</v>
      </c>
      <c r="R20" s="16">
        <f>L20-G20</f>
        <v>10753.5</v>
      </c>
      <c r="S20" s="17">
        <f t="shared" si="3"/>
        <v>3.0619139838551952</v>
      </c>
      <c r="T20" s="16"/>
    </row>
    <row r="21" spans="1:20" s="18" customFormat="1" ht="44.25" customHeight="1">
      <c r="A21" s="78" t="s">
        <v>52</v>
      </c>
      <c r="B21" s="79" t="s">
        <v>43</v>
      </c>
      <c r="C21" s="78" t="s">
        <v>10</v>
      </c>
      <c r="D21" s="62" t="s">
        <v>11</v>
      </c>
      <c r="E21" s="9">
        <v>4619220.4000000004</v>
      </c>
      <c r="F21" s="9">
        <f t="shared" si="0"/>
        <v>4619220.4000000004</v>
      </c>
      <c r="G21" s="9">
        <v>766889.3</v>
      </c>
      <c r="H21" s="9">
        <v>863765.6</v>
      </c>
      <c r="I21" s="9">
        <v>939805.8</v>
      </c>
      <c r="J21" s="9">
        <v>976230.2</v>
      </c>
      <c r="K21" s="9">
        <v>1072529.5</v>
      </c>
      <c r="L21" s="9">
        <f>SUM(M21:Q21)</f>
        <v>4613598</v>
      </c>
      <c r="M21" s="9">
        <v>765971.4</v>
      </c>
      <c r="N21" s="9">
        <v>863657.2</v>
      </c>
      <c r="O21" s="9">
        <v>936166.8</v>
      </c>
      <c r="P21" s="9">
        <v>976230.2</v>
      </c>
      <c r="Q21" s="9">
        <v>1071572.3999999999</v>
      </c>
      <c r="R21" s="9">
        <f>SUM(L21-F21)</f>
        <v>-5622.4000000003725</v>
      </c>
      <c r="S21" s="24">
        <f>SUM(L21/G21)*100%</f>
        <v>6.0159895306923694</v>
      </c>
      <c r="T21" s="33"/>
    </row>
    <row r="22" spans="1:20" s="18" customFormat="1" ht="40.5" customHeight="1">
      <c r="A22" s="78"/>
      <c r="B22" s="79"/>
      <c r="C22" s="78"/>
      <c r="D22" s="62" t="s">
        <v>12</v>
      </c>
      <c r="E22" s="9">
        <v>1188494.6000000001</v>
      </c>
      <c r="F22" s="9">
        <f t="shared" si="0"/>
        <v>1188494.6000000001</v>
      </c>
      <c r="G22" s="9">
        <v>286801.5</v>
      </c>
      <c r="H22" s="9">
        <v>254748.1</v>
      </c>
      <c r="I22" s="9">
        <v>262511.90000000002</v>
      </c>
      <c r="J22" s="9">
        <v>201133.3</v>
      </c>
      <c r="K22" s="9">
        <v>183299.8</v>
      </c>
      <c r="L22" s="9">
        <f t="shared" ref="L22:L23" si="6">SUM(M22:Q22)</f>
        <v>1188490.1000000001</v>
      </c>
      <c r="M22" s="9">
        <v>286799.2</v>
      </c>
      <c r="N22" s="9">
        <v>254748.1</v>
      </c>
      <c r="O22" s="9">
        <v>262511.90000000002</v>
      </c>
      <c r="P22" s="9">
        <v>201131.1</v>
      </c>
      <c r="Q22" s="9">
        <v>183299.8</v>
      </c>
      <c r="R22" s="9">
        <f t="shared" ref="R22:R23" si="7">SUM(L22-F22)</f>
        <v>-4.5</v>
      </c>
      <c r="S22" s="24">
        <f t="shared" si="3"/>
        <v>4.143946597210963</v>
      </c>
      <c r="T22" s="33"/>
    </row>
    <row r="23" spans="1:20" s="18" customFormat="1" ht="38.25">
      <c r="A23" s="78"/>
      <c r="B23" s="79"/>
      <c r="C23" s="78"/>
      <c r="D23" s="45" t="s">
        <v>13</v>
      </c>
      <c r="E23" s="49">
        <v>426765.1</v>
      </c>
      <c r="F23" s="9">
        <f t="shared" si="0"/>
        <v>421195.1</v>
      </c>
      <c r="G23" s="49">
        <v>62654.8</v>
      </c>
      <c r="H23" s="49">
        <v>79081</v>
      </c>
      <c r="I23" s="49">
        <v>79200</v>
      </c>
      <c r="J23" s="49">
        <v>89151.4</v>
      </c>
      <c r="K23" s="49">
        <v>111107.9</v>
      </c>
      <c r="L23" s="9">
        <f t="shared" si="6"/>
        <v>411588.2</v>
      </c>
      <c r="M23" s="49">
        <v>62654.8</v>
      </c>
      <c r="N23" s="49">
        <v>79081</v>
      </c>
      <c r="O23" s="49">
        <v>76545.5</v>
      </c>
      <c r="P23" s="49">
        <v>87642.2</v>
      </c>
      <c r="Q23" s="49">
        <v>105664.7</v>
      </c>
      <c r="R23" s="9">
        <f t="shared" si="7"/>
        <v>-9606.8999999999651</v>
      </c>
      <c r="S23" s="50">
        <f t="shared" si="3"/>
        <v>6.5691407521849881</v>
      </c>
      <c r="T23" s="9"/>
    </row>
    <row r="24" spans="1:20" ht="21.75" customHeight="1">
      <c r="A24" s="78"/>
      <c r="B24" s="79"/>
      <c r="C24" s="78"/>
      <c r="D24" s="15" t="s">
        <v>15</v>
      </c>
      <c r="E24" s="16">
        <f>SUM(E21:E23)</f>
        <v>6234480.0999999996</v>
      </c>
      <c r="F24" s="16">
        <f>SUM(F21:F23)</f>
        <v>6228910.0999999996</v>
      </c>
      <c r="G24" s="16">
        <f t="shared" ref="G24:L24" si="8">SUM(G21:G23)</f>
        <v>1116345.6000000001</v>
      </c>
      <c r="H24" s="16">
        <f t="shared" si="8"/>
        <v>1197594.7</v>
      </c>
      <c r="I24" s="16">
        <f t="shared" si="8"/>
        <v>1281517.7000000002</v>
      </c>
      <c r="J24" s="16">
        <f t="shared" si="8"/>
        <v>1266514.8999999999</v>
      </c>
      <c r="K24" s="16">
        <f t="shared" si="8"/>
        <v>1366937.2</v>
      </c>
      <c r="L24" s="16">
        <f t="shared" si="8"/>
        <v>6213676.2999999998</v>
      </c>
      <c r="M24" s="16">
        <f t="shared" ref="M24:Q24" si="9">SUM(M21:M23)</f>
        <v>1115425.4000000001</v>
      </c>
      <c r="N24" s="16">
        <f t="shared" si="9"/>
        <v>1197486.3</v>
      </c>
      <c r="O24" s="16">
        <f t="shared" si="9"/>
        <v>1275224.2000000002</v>
      </c>
      <c r="P24" s="16">
        <f t="shared" si="9"/>
        <v>1265003.5</v>
      </c>
      <c r="Q24" s="16">
        <f t="shared" si="9"/>
        <v>1360536.9</v>
      </c>
      <c r="R24" s="16">
        <f>L24-G24</f>
        <v>5097330.6999999993</v>
      </c>
      <c r="S24" s="17">
        <f t="shared" si="3"/>
        <v>5.566086613321179</v>
      </c>
      <c r="T24" s="16"/>
    </row>
    <row r="25" spans="1:20" s="18" customFormat="1" ht="30" customHeight="1">
      <c r="A25" s="78" t="s">
        <v>53</v>
      </c>
      <c r="B25" s="84" t="s">
        <v>50</v>
      </c>
      <c r="C25" s="78" t="s">
        <v>10</v>
      </c>
      <c r="D25" s="62" t="s">
        <v>11</v>
      </c>
      <c r="E25" s="9">
        <v>0</v>
      </c>
      <c r="F25" s="9">
        <f t="shared" si="0"/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>SUM(M25:Q25)</f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f>SUM(L25-F25)</f>
        <v>0</v>
      </c>
      <c r="S25" s="24">
        <v>0</v>
      </c>
      <c r="T25" s="33"/>
    </row>
    <row r="26" spans="1:20" s="18" customFormat="1" ht="30" customHeight="1">
      <c r="A26" s="78"/>
      <c r="B26" s="85"/>
      <c r="C26" s="78"/>
      <c r="D26" s="62" t="s">
        <v>12</v>
      </c>
      <c r="E26" s="9">
        <v>26527.599999999999</v>
      </c>
      <c r="F26" s="9">
        <f t="shared" si="0"/>
        <v>26527.599999999999</v>
      </c>
      <c r="G26" s="9">
        <v>0</v>
      </c>
      <c r="H26" s="9">
        <v>0</v>
      </c>
      <c r="I26" s="9">
        <v>0</v>
      </c>
      <c r="J26" s="9">
        <v>5857.4</v>
      </c>
      <c r="K26" s="9">
        <v>20670.2</v>
      </c>
      <c r="L26" s="9">
        <f t="shared" ref="L26:L27" si="10">SUM(M26:Q26)</f>
        <v>26527.599999999999</v>
      </c>
      <c r="M26" s="9">
        <v>0</v>
      </c>
      <c r="N26" s="9">
        <v>0</v>
      </c>
      <c r="O26" s="9">
        <v>0</v>
      </c>
      <c r="P26" s="9">
        <v>5857.4</v>
      </c>
      <c r="Q26" s="9">
        <v>20670.2</v>
      </c>
      <c r="R26" s="9">
        <f t="shared" ref="R26:R27" si="11">SUM(L26-F26)</f>
        <v>0</v>
      </c>
      <c r="S26" s="24" t="e">
        <f t="shared" ref="S26:S28" si="12">SUM(L26/G26)*100%</f>
        <v>#DIV/0!</v>
      </c>
      <c r="T26" s="33"/>
    </row>
    <row r="27" spans="1:20" s="18" customFormat="1" ht="30" customHeight="1">
      <c r="A27" s="78"/>
      <c r="B27" s="85"/>
      <c r="C27" s="78"/>
      <c r="D27" s="45" t="s">
        <v>13</v>
      </c>
      <c r="E27" s="9">
        <v>171.6</v>
      </c>
      <c r="F27" s="9">
        <f t="shared" si="0"/>
        <v>175.8</v>
      </c>
      <c r="G27" s="49">
        <v>0</v>
      </c>
      <c r="H27" s="49">
        <v>0</v>
      </c>
      <c r="I27" s="49">
        <v>0</v>
      </c>
      <c r="J27" s="49">
        <v>49.7</v>
      </c>
      <c r="K27" s="49">
        <v>126.1</v>
      </c>
      <c r="L27" s="9">
        <f t="shared" si="10"/>
        <v>175.8</v>
      </c>
      <c r="M27" s="49">
        <v>0</v>
      </c>
      <c r="N27" s="49">
        <v>0</v>
      </c>
      <c r="O27" s="49">
        <v>0</v>
      </c>
      <c r="P27" s="49">
        <v>49.7</v>
      </c>
      <c r="Q27" s="49">
        <v>126.1</v>
      </c>
      <c r="R27" s="9">
        <f t="shared" si="11"/>
        <v>0</v>
      </c>
      <c r="S27" s="50" t="e">
        <f t="shared" si="12"/>
        <v>#DIV/0!</v>
      </c>
      <c r="T27" s="9"/>
    </row>
    <row r="28" spans="1:20" ht="20.25" customHeight="1">
      <c r="A28" s="78"/>
      <c r="B28" s="86"/>
      <c r="C28" s="78"/>
      <c r="D28" s="15" t="s">
        <v>15</v>
      </c>
      <c r="E28" s="16">
        <f>SUM(E25:E27)</f>
        <v>26699.199999999997</v>
      </c>
      <c r="F28" s="16">
        <f>SUM(F25:F27)</f>
        <v>26703.399999999998</v>
      </c>
      <c r="G28" s="16">
        <f t="shared" ref="G28:L28" si="13">SUM(G25:G27)</f>
        <v>0</v>
      </c>
      <c r="H28" s="16">
        <f t="shared" si="13"/>
        <v>0</v>
      </c>
      <c r="I28" s="16">
        <f t="shared" si="13"/>
        <v>0</v>
      </c>
      <c r="J28" s="16">
        <f t="shared" si="13"/>
        <v>5907.0999999999995</v>
      </c>
      <c r="K28" s="16">
        <f t="shared" si="13"/>
        <v>20796.3</v>
      </c>
      <c r="L28" s="16">
        <f t="shared" si="13"/>
        <v>26703.399999999998</v>
      </c>
      <c r="M28" s="16">
        <f t="shared" ref="M28:Q28" si="14">SUM(M25:M27)</f>
        <v>0</v>
      </c>
      <c r="N28" s="16">
        <f t="shared" si="14"/>
        <v>0</v>
      </c>
      <c r="O28" s="16">
        <f t="shared" si="14"/>
        <v>0</v>
      </c>
      <c r="P28" s="16">
        <f t="shared" si="14"/>
        <v>5907.0999999999995</v>
      </c>
      <c r="Q28" s="16">
        <f t="shared" si="14"/>
        <v>20796.3</v>
      </c>
      <c r="R28" s="16">
        <f>L28-G28</f>
        <v>26703.399999999998</v>
      </c>
      <c r="S28" s="17" t="e">
        <f t="shared" si="12"/>
        <v>#DIV/0!</v>
      </c>
      <c r="T28" s="16"/>
    </row>
    <row r="29" spans="1:20" ht="21" customHeight="1">
      <c r="A29" s="87"/>
      <c r="B29" s="88" t="s">
        <v>14</v>
      </c>
      <c r="C29" s="88"/>
      <c r="D29" s="88"/>
      <c r="E29" s="13">
        <f>SUM(E30:E32)</f>
        <v>6277175.6000000006</v>
      </c>
      <c r="F29" s="13">
        <f>SUM(F30:F32)</f>
        <v>6271609.8000000007</v>
      </c>
      <c r="G29" s="13">
        <f t="shared" ref="G29:L29" si="15">SUM(G30:G32)</f>
        <v>1121560.9000000001</v>
      </c>
      <c r="H29" s="13">
        <f t="shared" ref="H29:K29" si="16">SUM(H30:H32)</f>
        <v>1200804.6000000001</v>
      </c>
      <c r="I29" s="13">
        <f t="shared" si="16"/>
        <v>1284429</v>
      </c>
      <c r="J29" s="13">
        <f t="shared" si="16"/>
        <v>1275239</v>
      </c>
      <c r="K29" s="13">
        <f t="shared" si="16"/>
        <v>1389576.3</v>
      </c>
      <c r="L29" s="13">
        <f t="shared" si="15"/>
        <v>6256348.5</v>
      </c>
      <c r="M29" s="13">
        <f t="shared" ref="M29:Q29" si="17">SUM(M30:M32)</f>
        <v>1120616.5</v>
      </c>
      <c r="N29" s="13">
        <f t="shared" si="17"/>
        <v>1200696.2</v>
      </c>
      <c r="O29" s="13">
        <f t="shared" si="17"/>
        <v>1278132.3</v>
      </c>
      <c r="P29" s="13">
        <f t="shared" si="17"/>
        <v>1273727.5999999999</v>
      </c>
      <c r="Q29" s="13">
        <f t="shared" si="17"/>
        <v>1383175.9</v>
      </c>
      <c r="R29" s="13">
        <f>L29-G29</f>
        <v>5134787.5999999996</v>
      </c>
      <c r="S29" s="46">
        <f t="shared" si="3"/>
        <v>5.5782512567975573</v>
      </c>
      <c r="T29" s="14"/>
    </row>
    <row r="30" spans="1:20" s="5" customFormat="1" ht="21.75" customHeight="1">
      <c r="A30" s="87"/>
      <c r="B30" s="69" t="s">
        <v>11</v>
      </c>
      <c r="C30" s="69"/>
      <c r="D30" s="69"/>
      <c r="E30" s="8">
        <f t="shared" ref="E30:F32" si="18">SUM(E17+E21+E25)</f>
        <v>4621486.7</v>
      </c>
      <c r="F30" s="8">
        <f t="shared" si="18"/>
        <v>4621486.7</v>
      </c>
      <c r="G30" s="8">
        <f t="shared" ref="G30:L32" si="19">SUM(G17+G21+G25)</f>
        <v>768678.70000000007</v>
      </c>
      <c r="H30" s="8">
        <f t="shared" ref="H30:K30" si="20">SUM(H17+H21+H25)</f>
        <v>864242.5</v>
      </c>
      <c r="I30" s="8">
        <f t="shared" si="20"/>
        <v>939805.8</v>
      </c>
      <c r="J30" s="8">
        <f t="shared" si="20"/>
        <v>976230.2</v>
      </c>
      <c r="K30" s="8">
        <f t="shared" si="20"/>
        <v>1072529.5</v>
      </c>
      <c r="L30" s="8">
        <f t="shared" si="19"/>
        <v>4615845.0999999996</v>
      </c>
      <c r="M30" s="8">
        <f t="shared" ref="M30:Q30" si="21">SUM(M17+M21+M25)</f>
        <v>767741.6</v>
      </c>
      <c r="N30" s="8">
        <f t="shared" si="21"/>
        <v>864134.1</v>
      </c>
      <c r="O30" s="8">
        <f t="shared" si="21"/>
        <v>936166.8</v>
      </c>
      <c r="P30" s="8">
        <f t="shared" si="21"/>
        <v>976230.2</v>
      </c>
      <c r="Q30" s="8">
        <f t="shared" si="21"/>
        <v>1071572.3999999999</v>
      </c>
      <c r="R30" s="13">
        <f>L30-G30</f>
        <v>3847166.3999999994</v>
      </c>
      <c r="S30" s="46">
        <f t="shared" si="3"/>
        <v>6.0049082926325381</v>
      </c>
      <c r="T30" s="6"/>
    </row>
    <row r="31" spans="1:20" s="5" customFormat="1" ht="20.25" customHeight="1">
      <c r="A31" s="87"/>
      <c r="B31" s="69" t="s">
        <v>12</v>
      </c>
      <c r="C31" s="69"/>
      <c r="D31" s="69"/>
      <c r="E31" s="8">
        <f t="shared" si="18"/>
        <v>1228752.2000000002</v>
      </c>
      <c r="F31" s="8">
        <f t="shared" si="18"/>
        <v>1228752.2000000002</v>
      </c>
      <c r="G31" s="8">
        <f t="shared" si="19"/>
        <v>290227.40000000002</v>
      </c>
      <c r="H31" s="8">
        <f t="shared" ref="H31:K31" si="22">SUM(H18+H22+H26)</f>
        <v>257481.1</v>
      </c>
      <c r="I31" s="8">
        <f t="shared" si="22"/>
        <v>265423.2</v>
      </c>
      <c r="J31" s="8">
        <f t="shared" si="22"/>
        <v>209807.69999999998</v>
      </c>
      <c r="K31" s="8">
        <f t="shared" si="22"/>
        <v>205812.8</v>
      </c>
      <c r="L31" s="8">
        <f t="shared" si="19"/>
        <v>1228739.4000000001</v>
      </c>
      <c r="M31" s="8">
        <f t="shared" ref="M31:Q31" si="23">SUM(M18+M22+M26)</f>
        <v>290220.10000000003</v>
      </c>
      <c r="N31" s="8">
        <f t="shared" si="23"/>
        <v>257481.1</v>
      </c>
      <c r="O31" s="8">
        <f t="shared" si="23"/>
        <v>265420</v>
      </c>
      <c r="P31" s="8">
        <f t="shared" si="23"/>
        <v>209805.5</v>
      </c>
      <c r="Q31" s="8">
        <f t="shared" si="23"/>
        <v>205812.7</v>
      </c>
      <c r="R31" s="13">
        <f t="shared" ref="R31" si="24">L31-G31</f>
        <v>938512.00000000012</v>
      </c>
      <c r="S31" s="46">
        <f t="shared" si="3"/>
        <v>4.233712599155008</v>
      </c>
      <c r="T31" s="6"/>
    </row>
    <row r="32" spans="1:20" s="5" customFormat="1" ht="27" customHeight="1">
      <c r="A32" s="87"/>
      <c r="B32" s="69" t="s">
        <v>13</v>
      </c>
      <c r="C32" s="69"/>
      <c r="D32" s="69"/>
      <c r="E32" s="8">
        <f t="shared" si="18"/>
        <v>426936.69999999995</v>
      </c>
      <c r="F32" s="8">
        <f t="shared" si="18"/>
        <v>421370.89999999997</v>
      </c>
      <c r="G32" s="8">
        <f t="shared" si="19"/>
        <v>62654.8</v>
      </c>
      <c r="H32" s="8">
        <f t="shared" ref="H32:K32" si="25">SUM(H19+H23+H27)</f>
        <v>79081</v>
      </c>
      <c r="I32" s="8">
        <f t="shared" si="25"/>
        <v>79200</v>
      </c>
      <c r="J32" s="8">
        <f t="shared" si="25"/>
        <v>89201.099999999991</v>
      </c>
      <c r="K32" s="8">
        <f t="shared" si="25"/>
        <v>111234</v>
      </c>
      <c r="L32" s="8">
        <f t="shared" si="19"/>
        <v>411764</v>
      </c>
      <c r="M32" s="8">
        <f t="shared" ref="M32:Q32" si="26">SUM(M19+M23+M27)</f>
        <v>62654.8</v>
      </c>
      <c r="N32" s="8">
        <f t="shared" si="26"/>
        <v>79081</v>
      </c>
      <c r="O32" s="8">
        <f t="shared" si="26"/>
        <v>76545.5</v>
      </c>
      <c r="P32" s="8">
        <f t="shared" si="26"/>
        <v>87691.9</v>
      </c>
      <c r="Q32" s="8">
        <f t="shared" si="26"/>
        <v>105790.8</v>
      </c>
      <c r="R32" s="13">
        <f>L32-G32</f>
        <v>349109.2</v>
      </c>
      <c r="S32" s="46">
        <f t="shared" si="3"/>
        <v>6.5719466026545446</v>
      </c>
      <c r="T32" s="6"/>
    </row>
    <row r="33" spans="1:20">
      <c r="A33" s="76" t="s">
        <v>31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</row>
    <row r="34" spans="1:20" s="18" customFormat="1">
      <c r="A34" s="78" t="s">
        <v>54</v>
      </c>
      <c r="B34" s="79" t="s">
        <v>44</v>
      </c>
      <c r="C34" s="78" t="s">
        <v>10</v>
      </c>
      <c r="D34" s="30" t="s">
        <v>11</v>
      </c>
      <c r="E34" s="9">
        <v>265</v>
      </c>
      <c r="F34" s="9">
        <f t="shared" ref="F34:F36" si="27">SUM(G34:K34)</f>
        <v>265</v>
      </c>
      <c r="G34" s="9">
        <v>60</v>
      </c>
      <c r="H34" s="9">
        <v>50</v>
      </c>
      <c r="I34" s="9">
        <v>50</v>
      </c>
      <c r="J34" s="9">
        <v>50</v>
      </c>
      <c r="K34" s="9">
        <v>55</v>
      </c>
      <c r="L34" s="9">
        <f>SUM(M34:Q34)</f>
        <v>256.3</v>
      </c>
      <c r="M34" s="9">
        <v>51.3</v>
      </c>
      <c r="N34" s="9">
        <v>50</v>
      </c>
      <c r="O34" s="9">
        <v>50</v>
      </c>
      <c r="P34" s="9">
        <v>50</v>
      </c>
      <c r="Q34" s="9">
        <v>55</v>
      </c>
      <c r="R34" s="9">
        <f>SUM(L34-F34)</f>
        <v>-8.6999999999999886</v>
      </c>
      <c r="S34" s="24">
        <f t="shared" ref="S34:S62" si="28">SUM(L34/G34)*100%</f>
        <v>4.2716666666666665</v>
      </c>
      <c r="T34" s="34"/>
    </row>
    <row r="35" spans="1:20" s="18" customFormat="1" ht="26.25" customHeight="1">
      <c r="A35" s="78"/>
      <c r="B35" s="79"/>
      <c r="C35" s="78"/>
      <c r="D35" s="30" t="s">
        <v>12</v>
      </c>
      <c r="E35" s="9">
        <v>339.4</v>
      </c>
      <c r="F35" s="9">
        <f t="shared" si="27"/>
        <v>339.4</v>
      </c>
      <c r="G35" s="9">
        <v>68</v>
      </c>
      <c r="H35" s="9">
        <v>76.400000000000006</v>
      </c>
      <c r="I35" s="9">
        <v>45</v>
      </c>
      <c r="J35" s="9">
        <v>150</v>
      </c>
      <c r="K35" s="9">
        <v>0</v>
      </c>
      <c r="L35" s="9">
        <f t="shared" ref="L35:L36" si="29">SUM(M35:Q35)</f>
        <v>339.4</v>
      </c>
      <c r="M35" s="9">
        <v>68</v>
      </c>
      <c r="N35" s="9">
        <v>76.400000000000006</v>
      </c>
      <c r="O35" s="9">
        <v>45</v>
      </c>
      <c r="P35" s="9">
        <v>150</v>
      </c>
      <c r="Q35" s="9">
        <v>0</v>
      </c>
      <c r="R35" s="9">
        <f t="shared" ref="R35:R36" si="30">SUM(L35-F35)</f>
        <v>0</v>
      </c>
      <c r="S35" s="24">
        <v>0</v>
      </c>
      <c r="T35" s="32"/>
    </row>
    <row r="36" spans="1:20" s="18" customFormat="1" ht="30" customHeight="1">
      <c r="A36" s="78"/>
      <c r="B36" s="79"/>
      <c r="C36" s="78"/>
      <c r="D36" s="30" t="s">
        <v>13</v>
      </c>
      <c r="E36" s="9">
        <v>0</v>
      </c>
      <c r="F36" s="9">
        <f t="shared" si="27"/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f t="shared" si="29"/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f t="shared" si="30"/>
        <v>0</v>
      </c>
      <c r="S36" s="24">
        <v>0</v>
      </c>
      <c r="T36" s="36"/>
    </row>
    <row r="37" spans="1:20" ht="27" customHeight="1">
      <c r="A37" s="78"/>
      <c r="B37" s="79"/>
      <c r="C37" s="78"/>
      <c r="D37" s="25" t="s">
        <v>15</v>
      </c>
      <c r="E37" s="11">
        <f>SUM(E34:E36)</f>
        <v>604.4</v>
      </c>
      <c r="F37" s="11">
        <f>SUM(F34:F36)</f>
        <v>604.4</v>
      </c>
      <c r="G37" s="11">
        <f>SUM(G34:G36)</f>
        <v>128</v>
      </c>
      <c r="H37" s="11">
        <f t="shared" ref="H37:K37" si="31">SUM(H34:H36)</f>
        <v>126.4</v>
      </c>
      <c r="I37" s="11">
        <f t="shared" si="31"/>
        <v>95</v>
      </c>
      <c r="J37" s="11">
        <f t="shared" si="31"/>
        <v>200</v>
      </c>
      <c r="K37" s="11">
        <f t="shared" si="31"/>
        <v>55</v>
      </c>
      <c r="L37" s="11">
        <f t="shared" ref="L37" si="32">SUM(L34:L36)</f>
        <v>595.70000000000005</v>
      </c>
      <c r="M37" s="11">
        <f>SUM(M34:M36)</f>
        <v>119.3</v>
      </c>
      <c r="N37" s="11">
        <f t="shared" ref="N37:Q37" si="33">SUM(N34:N36)</f>
        <v>126.4</v>
      </c>
      <c r="O37" s="11">
        <f t="shared" si="33"/>
        <v>95</v>
      </c>
      <c r="P37" s="11">
        <f t="shared" si="33"/>
        <v>200</v>
      </c>
      <c r="Q37" s="11">
        <f t="shared" si="33"/>
        <v>55</v>
      </c>
      <c r="R37" s="16">
        <f>L37-G37</f>
        <v>467.70000000000005</v>
      </c>
      <c r="S37" s="17">
        <f t="shared" si="28"/>
        <v>4.6539062500000004</v>
      </c>
      <c r="T37" s="37"/>
    </row>
    <row r="38" spans="1:20" s="18" customFormat="1" ht="24.75" customHeight="1">
      <c r="A38" s="78" t="s">
        <v>55</v>
      </c>
      <c r="B38" s="79" t="s">
        <v>45</v>
      </c>
      <c r="C38" s="78" t="s">
        <v>10</v>
      </c>
      <c r="D38" s="30" t="s">
        <v>11</v>
      </c>
      <c r="E38" s="9">
        <v>0</v>
      </c>
      <c r="F38" s="9">
        <f t="shared" ref="F38:F40" si="34">SUM(G38:K38)</f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>SUM(M38:Q38)</f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f>SUM(L38-F38)</f>
        <v>0</v>
      </c>
      <c r="S38" s="24">
        <v>0</v>
      </c>
      <c r="T38" s="34"/>
    </row>
    <row r="39" spans="1:20" s="18" customFormat="1" ht="21.75" customHeight="1">
      <c r="A39" s="78"/>
      <c r="B39" s="79"/>
      <c r="C39" s="78"/>
      <c r="D39" s="30" t="s">
        <v>12</v>
      </c>
      <c r="E39" s="9">
        <v>15055.4</v>
      </c>
      <c r="F39" s="9">
        <f t="shared" si="34"/>
        <v>15055.400000000001</v>
      </c>
      <c r="G39" s="9">
        <v>3119.3</v>
      </c>
      <c r="H39" s="9">
        <v>3097.4</v>
      </c>
      <c r="I39" s="9">
        <v>3178.4</v>
      </c>
      <c r="J39" s="9">
        <v>2503.8000000000002</v>
      </c>
      <c r="K39" s="9">
        <v>3156.5</v>
      </c>
      <c r="L39" s="9">
        <f t="shared" ref="L39:L40" si="35">SUM(M39:Q39)</f>
        <v>15050</v>
      </c>
      <c r="M39" s="9">
        <v>3119.3</v>
      </c>
      <c r="N39" s="9">
        <v>3097.4</v>
      </c>
      <c r="O39" s="9">
        <v>3178.4</v>
      </c>
      <c r="P39" s="9">
        <v>2498.4</v>
      </c>
      <c r="Q39" s="9">
        <v>3156.5</v>
      </c>
      <c r="R39" s="9">
        <f t="shared" ref="R39:R40" si="36">SUM(L39-F39)</f>
        <v>-5.4000000000014552</v>
      </c>
      <c r="S39" s="24">
        <f t="shared" si="28"/>
        <v>4.8248004359952548</v>
      </c>
      <c r="T39" s="38"/>
    </row>
    <row r="40" spans="1:20" s="18" customFormat="1" ht="30" customHeight="1">
      <c r="A40" s="78"/>
      <c r="B40" s="79"/>
      <c r="C40" s="78"/>
      <c r="D40" s="30" t="s">
        <v>13</v>
      </c>
      <c r="E40" s="9">
        <v>0</v>
      </c>
      <c r="F40" s="9">
        <f t="shared" si="34"/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f t="shared" si="35"/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f t="shared" si="36"/>
        <v>0</v>
      </c>
      <c r="S40" s="24">
        <v>0</v>
      </c>
      <c r="T40" s="34"/>
    </row>
    <row r="41" spans="1:20" ht="29.25" customHeight="1">
      <c r="A41" s="78"/>
      <c r="B41" s="79"/>
      <c r="C41" s="78"/>
      <c r="D41" s="12" t="s">
        <v>15</v>
      </c>
      <c r="E41" s="53">
        <f>SUM(E38:E40)</f>
        <v>15055.4</v>
      </c>
      <c r="F41" s="53">
        <f>SUM(F38:F40)</f>
        <v>15055.400000000001</v>
      </c>
      <c r="G41" s="11">
        <f t="shared" ref="G41:L41" si="37">SUM(G38:G40)</f>
        <v>3119.3</v>
      </c>
      <c r="H41" s="11">
        <f t="shared" si="37"/>
        <v>3097.4</v>
      </c>
      <c r="I41" s="11">
        <f t="shared" si="37"/>
        <v>3178.4</v>
      </c>
      <c r="J41" s="11">
        <f t="shared" si="37"/>
        <v>2503.8000000000002</v>
      </c>
      <c r="K41" s="11">
        <f t="shared" si="37"/>
        <v>3156.5</v>
      </c>
      <c r="L41" s="11">
        <f t="shared" si="37"/>
        <v>15050</v>
      </c>
      <c r="M41" s="11">
        <f t="shared" ref="M41:Q41" si="38">SUM(M38:M40)</f>
        <v>3119.3</v>
      </c>
      <c r="N41" s="11">
        <f t="shared" si="38"/>
        <v>3097.4</v>
      </c>
      <c r="O41" s="11">
        <f t="shared" si="38"/>
        <v>3178.4</v>
      </c>
      <c r="P41" s="11">
        <f t="shared" si="38"/>
        <v>2498.4</v>
      </c>
      <c r="Q41" s="11">
        <f t="shared" si="38"/>
        <v>3156.5</v>
      </c>
      <c r="R41" s="16">
        <f>L41-G41</f>
        <v>11930.7</v>
      </c>
      <c r="S41" s="17">
        <f t="shared" si="28"/>
        <v>4.8248004359952548</v>
      </c>
      <c r="T41" s="37"/>
    </row>
    <row r="42" spans="1:20" s="5" customFormat="1">
      <c r="A42" s="76"/>
      <c r="B42" s="68" t="s">
        <v>16</v>
      </c>
      <c r="C42" s="68"/>
      <c r="D42" s="68"/>
      <c r="E42" s="13">
        <f>SUM(E43:E45)</f>
        <v>15659.8</v>
      </c>
      <c r="F42" s="13">
        <f>SUM(F43:F45)</f>
        <v>15659.800000000001</v>
      </c>
      <c r="G42" s="13">
        <f>SUM(G43:G45)</f>
        <v>3247.3</v>
      </c>
      <c r="H42" s="13">
        <f t="shared" ref="H42:K42" si="39">SUM(H43:H45)</f>
        <v>3223.8</v>
      </c>
      <c r="I42" s="13">
        <f t="shared" si="39"/>
        <v>3273.4</v>
      </c>
      <c r="J42" s="13">
        <f t="shared" si="39"/>
        <v>2703.8</v>
      </c>
      <c r="K42" s="13">
        <f t="shared" si="39"/>
        <v>3211.5</v>
      </c>
      <c r="L42" s="13">
        <f>SUM(L43:L45)</f>
        <v>15645.699999999999</v>
      </c>
      <c r="M42" s="13">
        <f>SUM(M43:M45)</f>
        <v>3238.6000000000004</v>
      </c>
      <c r="N42" s="13">
        <f t="shared" ref="N42:Q42" si="40">SUM(N43:N45)</f>
        <v>3223.8</v>
      </c>
      <c r="O42" s="13">
        <f t="shared" si="40"/>
        <v>3273.4</v>
      </c>
      <c r="P42" s="13">
        <f t="shared" si="40"/>
        <v>2698.4</v>
      </c>
      <c r="Q42" s="13">
        <f t="shared" si="40"/>
        <v>3211.5</v>
      </c>
      <c r="R42" s="13">
        <f>L42-G42</f>
        <v>12398.399999999998</v>
      </c>
      <c r="S42" s="46">
        <f t="shared" si="28"/>
        <v>4.8180642379823233</v>
      </c>
      <c r="T42" s="6"/>
    </row>
    <row r="43" spans="1:20" s="5" customFormat="1" ht="24" customHeight="1">
      <c r="A43" s="76"/>
      <c r="B43" s="69" t="s">
        <v>11</v>
      </c>
      <c r="C43" s="69"/>
      <c r="D43" s="69"/>
      <c r="E43" s="13">
        <f t="shared" ref="E43:L45" si="41">SUM(E34+E38)</f>
        <v>265</v>
      </c>
      <c r="F43" s="13">
        <f t="shared" ref="F43" si="42">SUM(F34+F38)</f>
        <v>265</v>
      </c>
      <c r="G43" s="13">
        <f t="shared" si="41"/>
        <v>60</v>
      </c>
      <c r="H43" s="13">
        <f t="shared" ref="H43:K43" si="43">SUM(H34+H38)</f>
        <v>50</v>
      </c>
      <c r="I43" s="13">
        <f t="shared" si="43"/>
        <v>50</v>
      </c>
      <c r="J43" s="13">
        <f t="shared" si="43"/>
        <v>50</v>
      </c>
      <c r="K43" s="13">
        <f t="shared" si="43"/>
        <v>55</v>
      </c>
      <c r="L43" s="13">
        <f t="shared" si="41"/>
        <v>256.3</v>
      </c>
      <c r="M43" s="13">
        <f t="shared" ref="M43" si="44">SUM(M34+M38)</f>
        <v>51.3</v>
      </c>
      <c r="N43" s="13">
        <f t="shared" ref="N43:Q43" si="45">SUM(N34+N38)</f>
        <v>50</v>
      </c>
      <c r="O43" s="13">
        <f t="shared" si="45"/>
        <v>50</v>
      </c>
      <c r="P43" s="13">
        <f t="shared" si="45"/>
        <v>50</v>
      </c>
      <c r="Q43" s="13">
        <f t="shared" si="45"/>
        <v>55</v>
      </c>
      <c r="R43" s="13">
        <f>L43-G43</f>
        <v>196.3</v>
      </c>
      <c r="S43" s="46">
        <f t="shared" si="28"/>
        <v>4.2716666666666665</v>
      </c>
      <c r="T43" s="6"/>
    </row>
    <row r="44" spans="1:20" s="5" customFormat="1" ht="23.25" customHeight="1">
      <c r="A44" s="76"/>
      <c r="B44" s="69" t="s">
        <v>12</v>
      </c>
      <c r="C44" s="69"/>
      <c r="D44" s="69"/>
      <c r="E44" s="13">
        <f t="shared" si="41"/>
        <v>15394.8</v>
      </c>
      <c r="F44" s="13">
        <f t="shared" ref="F44" si="46">SUM(F35+F39)</f>
        <v>15394.800000000001</v>
      </c>
      <c r="G44" s="13">
        <f t="shared" si="41"/>
        <v>3187.3</v>
      </c>
      <c r="H44" s="13">
        <f t="shared" ref="H44:K44" si="47">SUM(H35+H39)</f>
        <v>3173.8</v>
      </c>
      <c r="I44" s="13">
        <f t="shared" si="47"/>
        <v>3223.4</v>
      </c>
      <c r="J44" s="13">
        <f t="shared" si="47"/>
        <v>2653.8</v>
      </c>
      <c r="K44" s="13">
        <f t="shared" si="47"/>
        <v>3156.5</v>
      </c>
      <c r="L44" s="13">
        <f t="shared" si="41"/>
        <v>15389.4</v>
      </c>
      <c r="M44" s="13">
        <f t="shared" ref="M44" si="48">SUM(M35+M39)</f>
        <v>3187.3</v>
      </c>
      <c r="N44" s="13">
        <f t="shared" ref="N44:Q44" si="49">SUM(N35+N39)</f>
        <v>3173.8</v>
      </c>
      <c r="O44" s="13">
        <f t="shared" si="49"/>
        <v>3223.4</v>
      </c>
      <c r="P44" s="13">
        <f t="shared" si="49"/>
        <v>2648.4</v>
      </c>
      <c r="Q44" s="13">
        <f t="shared" si="49"/>
        <v>3156.5</v>
      </c>
      <c r="R44" s="13">
        <f t="shared" ref="R44:R45" si="50">L44-G44</f>
        <v>12202.099999999999</v>
      </c>
      <c r="S44" s="46">
        <f t="shared" si="28"/>
        <v>4.8283500141185325</v>
      </c>
      <c r="T44" s="6"/>
    </row>
    <row r="45" spans="1:20" s="5" customFormat="1" ht="22.5" customHeight="1">
      <c r="A45" s="76"/>
      <c r="B45" s="69" t="s">
        <v>13</v>
      </c>
      <c r="C45" s="69"/>
      <c r="D45" s="69"/>
      <c r="E45" s="13">
        <f t="shared" si="41"/>
        <v>0</v>
      </c>
      <c r="F45" s="13">
        <f t="shared" ref="F45" si="51">SUM(F36+F40)</f>
        <v>0</v>
      </c>
      <c r="G45" s="13">
        <f t="shared" si="41"/>
        <v>0</v>
      </c>
      <c r="H45" s="13">
        <f t="shared" ref="H45:K45" si="52">SUM(H36+H40)</f>
        <v>0</v>
      </c>
      <c r="I45" s="13">
        <f t="shared" si="52"/>
        <v>0</v>
      </c>
      <c r="J45" s="13">
        <f t="shared" si="52"/>
        <v>0</v>
      </c>
      <c r="K45" s="13">
        <f t="shared" si="52"/>
        <v>0</v>
      </c>
      <c r="L45" s="13">
        <f t="shared" si="41"/>
        <v>0</v>
      </c>
      <c r="M45" s="13">
        <f t="shared" ref="M45" si="53">SUM(M36+M40)</f>
        <v>0</v>
      </c>
      <c r="N45" s="13">
        <f t="shared" ref="N45:Q45" si="54">SUM(N36+N40)</f>
        <v>0</v>
      </c>
      <c r="O45" s="13">
        <f t="shared" si="54"/>
        <v>0</v>
      </c>
      <c r="P45" s="13">
        <f t="shared" si="54"/>
        <v>0</v>
      </c>
      <c r="Q45" s="13">
        <f t="shared" si="54"/>
        <v>0</v>
      </c>
      <c r="R45" s="13">
        <f t="shared" si="50"/>
        <v>0</v>
      </c>
      <c r="S45" s="46">
        <v>0</v>
      </c>
      <c r="T45" s="6"/>
    </row>
    <row r="46" spans="1:20">
      <c r="A46" s="76" t="s">
        <v>32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</row>
    <row r="47" spans="1:20" s="18" customFormat="1" ht="29.25" customHeight="1">
      <c r="A47" s="78" t="s">
        <v>56</v>
      </c>
      <c r="B47" s="79" t="s">
        <v>46</v>
      </c>
      <c r="C47" s="80" t="s">
        <v>10</v>
      </c>
      <c r="D47" s="62" t="s">
        <v>11</v>
      </c>
      <c r="E47" s="9">
        <v>141118.29999999999</v>
      </c>
      <c r="F47" s="9">
        <f t="shared" ref="F47:F49" si="55">SUM(G47:K47)</f>
        <v>141118.30000000002</v>
      </c>
      <c r="G47" s="9">
        <v>20573.8</v>
      </c>
      <c r="H47" s="9">
        <v>27102</v>
      </c>
      <c r="I47" s="9">
        <v>25961</v>
      </c>
      <c r="J47" s="9">
        <v>29597.9</v>
      </c>
      <c r="K47" s="9">
        <v>37883.599999999999</v>
      </c>
      <c r="L47" s="9">
        <f>SUM(M47:Q47)</f>
        <v>138467.1</v>
      </c>
      <c r="M47" s="9">
        <v>20573.8</v>
      </c>
      <c r="N47" s="9">
        <v>27102</v>
      </c>
      <c r="O47" s="9">
        <v>25961</v>
      </c>
      <c r="P47" s="9">
        <v>29597.9</v>
      </c>
      <c r="Q47" s="9">
        <v>35232.400000000001</v>
      </c>
      <c r="R47" s="9">
        <f>SUM(L47-F47)</f>
        <v>-2651.2000000000116</v>
      </c>
      <c r="S47" s="24">
        <f t="shared" si="28"/>
        <v>6.7302637334862796</v>
      </c>
      <c r="T47" s="34"/>
    </row>
    <row r="48" spans="1:20" s="18" customFormat="1" ht="30.75" customHeight="1">
      <c r="A48" s="78"/>
      <c r="B48" s="79"/>
      <c r="C48" s="80"/>
      <c r="D48" s="62" t="s">
        <v>12</v>
      </c>
      <c r="E48" s="9">
        <v>381526.9</v>
      </c>
      <c r="F48" s="9">
        <f t="shared" si="55"/>
        <v>381527</v>
      </c>
      <c r="G48" s="9">
        <v>65841.3</v>
      </c>
      <c r="H48" s="9">
        <v>76919.399999999994</v>
      </c>
      <c r="I48" s="9">
        <v>76523.5</v>
      </c>
      <c r="J48" s="9">
        <v>79921.7</v>
      </c>
      <c r="K48" s="9">
        <v>82321.100000000006</v>
      </c>
      <c r="L48" s="9">
        <f t="shared" ref="L48:L49" si="56">SUM(M48:Q48)</f>
        <v>381442.5</v>
      </c>
      <c r="M48" s="9">
        <v>65837.399999999994</v>
      </c>
      <c r="N48" s="9">
        <v>76919.100000000006</v>
      </c>
      <c r="O48" s="9">
        <v>76523.5</v>
      </c>
      <c r="P48" s="9">
        <v>79921.399999999994</v>
      </c>
      <c r="Q48" s="9">
        <v>82241.100000000006</v>
      </c>
      <c r="R48" s="9">
        <f t="shared" ref="R48:R49" si="57">SUM(L48-F48)</f>
        <v>-84.5</v>
      </c>
      <c r="S48" s="24">
        <f t="shared" si="28"/>
        <v>5.7933622209768032</v>
      </c>
      <c r="T48" s="34"/>
    </row>
    <row r="49" spans="1:21" s="18" customFormat="1" ht="30" customHeight="1">
      <c r="A49" s="78"/>
      <c r="B49" s="79"/>
      <c r="C49" s="80"/>
      <c r="D49" s="63" t="s">
        <v>13</v>
      </c>
      <c r="E49" s="9">
        <v>0</v>
      </c>
      <c r="F49" s="9">
        <f t="shared" si="55"/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f t="shared" si="56"/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f t="shared" si="57"/>
        <v>0</v>
      </c>
      <c r="S49" s="24">
        <v>0</v>
      </c>
      <c r="T49" s="34"/>
    </row>
    <row r="50" spans="1:21" ht="26.25" customHeight="1">
      <c r="A50" s="78"/>
      <c r="B50" s="79"/>
      <c r="C50" s="80"/>
      <c r="D50" s="12" t="s">
        <v>15</v>
      </c>
      <c r="E50" s="11">
        <f>SUM(E47:E49)</f>
        <v>522645.2</v>
      </c>
      <c r="F50" s="11">
        <f t="shared" ref="F50:K50" si="58">SUM(F47:F49)</f>
        <v>522645.30000000005</v>
      </c>
      <c r="G50" s="11">
        <f t="shared" si="58"/>
        <v>86415.1</v>
      </c>
      <c r="H50" s="11">
        <f t="shared" si="58"/>
        <v>104021.4</v>
      </c>
      <c r="I50" s="11">
        <f t="shared" si="58"/>
        <v>102484.5</v>
      </c>
      <c r="J50" s="11">
        <f t="shared" si="58"/>
        <v>109519.6</v>
      </c>
      <c r="K50" s="11">
        <f t="shared" si="58"/>
        <v>120204.70000000001</v>
      </c>
      <c r="L50" s="11">
        <f t="shared" ref="L50:Q50" si="59">SUM(L47:L49)</f>
        <v>519909.6</v>
      </c>
      <c r="M50" s="11">
        <f t="shared" si="59"/>
        <v>86411.199999999997</v>
      </c>
      <c r="N50" s="11">
        <f t="shared" si="59"/>
        <v>104021.1</v>
      </c>
      <c r="O50" s="11">
        <f t="shared" si="59"/>
        <v>102484.5</v>
      </c>
      <c r="P50" s="11">
        <f t="shared" si="59"/>
        <v>109519.29999999999</v>
      </c>
      <c r="Q50" s="11">
        <f t="shared" si="59"/>
        <v>117473.5</v>
      </c>
      <c r="R50" s="16">
        <f>L50-G50</f>
        <v>433494.5</v>
      </c>
      <c r="S50" s="17">
        <f t="shared" si="28"/>
        <v>6.0164207412824835</v>
      </c>
      <c r="T50" s="11"/>
    </row>
    <row r="51" spans="1:21" s="18" customFormat="1" ht="24" customHeight="1">
      <c r="A51" s="78" t="s">
        <v>57</v>
      </c>
      <c r="B51" s="79" t="s">
        <v>47</v>
      </c>
      <c r="C51" s="80" t="s">
        <v>10</v>
      </c>
      <c r="D51" s="63" t="s">
        <v>11</v>
      </c>
      <c r="E51" s="9">
        <v>0</v>
      </c>
      <c r="F51" s="9">
        <f t="shared" ref="F51:F53" si="60">SUM(G51:K51)</f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f>SUM(M51:Q51)</f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f>SUM(L51-F51)</f>
        <v>0</v>
      </c>
      <c r="S51" s="24">
        <v>0</v>
      </c>
      <c r="T51" s="34"/>
    </row>
    <row r="52" spans="1:21" s="18" customFormat="1" ht="57.75" customHeight="1">
      <c r="A52" s="78"/>
      <c r="B52" s="79"/>
      <c r="C52" s="80"/>
      <c r="D52" s="62" t="s">
        <v>12</v>
      </c>
      <c r="E52" s="9">
        <v>53381.7</v>
      </c>
      <c r="F52" s="9">
        <f t="shared" si="60"/>
        <v>53381.599999999999</v>
      </c>
      <c r="G52" s="9">
        <v>8921.5</v>
      </c>
      <c r="H52" s="9">
        <v>7799.4</v>
      </c>
      <c r="I52" s="9">
        <v>12390.6</v>
      </c>
      <c r="J52" s="9">
        <v>14907.6</v>
      </c>
      <c r="K52" s="9">
        <v>9362.5</v>
      </c>
      <c r="L52" s="9">
        <f t="shared" ref="L52:L53" si="61">SUM(M52:Q52)</f>
        <v>53371.9</v>
      </c>
      <c r="M52" s="9">
        <v>8917.1</v>
      </c>
      <c r="N52" s="9">
        <v>7799.4</v>
      </c>
      <c r="O52" s="9">
        <v>12385.5</v>
      </c>
      <c r="P52" s="9">
        <v>14907.5</v>
      </c>
      <c r="Q52" s="9">
        <v>9362.4</v>
      </c>
      <c r="R52" s="9">
        <f t="shared" ref="R52:R53" si="62">SUM(L52-F52)</f>
        <v>-9.6999999999970896</v>
      </c>
      <c r="S52" s="24">
        <f t="shared" si="28"/>
        <v>5.9823908535560166</v>
      </c>
      <c r="T52" s="38"/>
    </row>
    <row r="53" spans="1:21" s="18" customFormat="1" ht="27.75" customHeight="1">
      <c r="A53" s="78"/>
      <c r="B53" s="79"/>
      <c r="C53" s="80"/>
      <c r="D53" s="63" t="s">
        <v>13</v>
      </c>
      <c r="E53" s="9">
        <v>0</v>
      </c>
      <c r="F53" s="9">
        <f t="shared" si="60"/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f t="shared" si="61"/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f t="shared" si="62"/>
        <v>0</v>
      </c>
      <c r="S53" s="24">
        <v>0</v>
      </c>
      <c r="T53" s="34"/>
    </row>
    <row r="54" spans="1:21" ht="34.5" customHeight="1">
      <c r="A54" s="78"/>
      <c r="B54" s="79"/>
      <c r="C54" s="80"/>
      <c r="D54" s="10" t="s">
        <v>15</v>
      </c>
      <c r="E54" s="11">
        <f>SUM(E51:E53)</f>
        <v>53381.7</v>
      </c>
      <c r="F54" s="11">
        <f t="shared" ref="F54:K54" si="63">SUM(F51:F53)</f>
        <v>53381.599999999999</v>
      </c>
      <c r="G54" s="11">
        <f t="shared" si="63"/>
        <v>8921.5</v>
      </c>
      <c r="H54" s="11">
        <f t="shared" si="63"/>
        <v>7799.4</v>
      </c>
      <c r="I54" s="11">
        <f t="shared" si="63"/>
        <v>12390.6</v>
      </c>
      <c r="J54" s="11">
        <f t="shared" si="63"/>
        <v>14907.6</v>
      </c>
      <c r="K54" s="11">
        <f t="shared" si="63"/>
        <v>9362.5</v>
      </c>
      <c r="L54" s="11">
        <f t="shared" ref="L54:Q54" si="64">SUM(L51:L53)</f>
        <v>53371.9</v>
      </c>
      <c r="M54" s="11">
        <f t="shared" si="64"/>
        <v>8917.1</v>
      </c>
      <c r="N54" s="11">
        <f t="shared" si="64"/>
        <v>7799.4</v>
      </c>
      <c r="O54" s="11">
        <f t="shared" si="64"/>
        <v>12385.5</v>
      </c>
      <c r="P54" s="11">
        <f t="shared" si="64"/>
        <v>14907.5</v>
      </c>
      <c r="Q54" s="11">
        <f t="shared" si="64"/>
        <v>9362.4</v>
      </c>
      <c r="R54" s="16">
        <f>L54-G54</f>
        <v>44450.400000000001</v>
      </c>
      <c r="S54" s="17">
        <f t="shared" si="28"/>
        <v>5.9823908535560166</v>
      </c>
      <c r="T54" s="11"/>
    </row>
    <row r="55" spans="1:21" s="18" customFormat="1" ht="20.25" customHeight="1">
      <c r="A55" s="78" t="s">
        <v>58</v>
      </c>
      <c r="B55" s="79" t="s">
        <v>48</v>
      </c>
      <c r="C55" s="80" t="s">
        <v>10</v>
      </c>
      <c r="D55" s="63" t="s">
        <v>11</v>
      </c>
      <c r="E55" s="9">
        <v>4315.8</v>
      </c>
      <c r="F55" s="9">
        <f t="shared" ref="F55:F57" si="65">SUM(G55:K55)</f>
        <v>4315.8</v>
      </c>
      <c r="G55" s="9">
        <v>1700</v>
      </c>
      <c r="H55" s="9">
        <v>1384.1</v>
      </c>
      <c r="I55" s="9">
        <v>0</v>
      </c>
      <c r="J55" s="9">
        <v>881.7</v>
      </c>
      <c r="K55" s="9">
        <v>350</v>
      </c>
      <c r="L55" s="9">
        <f>SUM(M55:Q55)</f>
        <v>4315.8</v>
      </c>
      <c r="M55" s="9">
        <v>1700</v>
      </c>
      <c r="N55" s="9">
        <v>1384.1</v>
      </c>
      <c r="O55" s="9">
        <v>0</v>
      </c>
      <c r="P55" s="9">
        <v>881.7</v>
      </c>
      <c r="Q55" s="9">
        <v>350</v>
      </c>
      <c r="R55" s="9">
        <f>SUM(L55-F55)</f>
        <v>0</v>
      </c>
      <c r="S55" s="24">
        <f t="shared" si="28"/>
        <v>2.5387058823529411</v>
      </c>
      <c r="T55" s="34"/>
    </row>
    <row r="56" spans="1:21" s="18" customFormat="1" ht="39" customHeight="1">
      <c r="A56" s="78"/>
      <c r="B56" s="79"/>
      <c r="C56" s="80"/>
      <c r="D56" s="62" t="s">
        <v>12</v>
      </c>
      <c r="E56" s="9">
        <v>50128</v>
      </c>
      <c r="F56" s="9">
        <f t="shared" si="65"/>
        <v>50128</v>
      </c>
      <c r="G56" s="9">
        <v>8424.1</v>
      </c>
      <c r="H56" s="9">
        <v>10969.4</v>
      </c>
      <c r="I56" s="9">
        <v>3681.9</v>
      </c>
      <c r="J56" s="9">
        <v>1428</v>
      </c>
      <c r="K56" s="9">
        <v>25624.6</v>
      </c>
      <c r="L56" s="9">
        <f t="shared" ref="L56:L57" si="66">SUM(M56:Q56)</f>
        <v>50128</v>
      </c>
      <c r="M56" s="9">
        <v>8424.1</v>
      </c>
      <c r="N56" s="9">
        <v>10969.4</v>
      </c>
      <c r="O56" s="9">
        <v>3681.9</v>
      </c>
      <c r="P56" s="9">
        <v>1428</v>
      </c>
      <c r="Q56" s="9">
        <v>25624.6</v>
      </c>
      <c r="R56" s="9">
        <f t="shared" ref="R56:R57" si="67">SUM(L56-F56)</f>
        <v>0</v>
      </c>
      <c r="S56" s="24">
        <f t="shared" si="28"/>
        <v>5.9505466459325032</v>
      </c>
      <c r="T56" s="38"/>
      <c r="U56" s="18">
        <v>230.9</v>
      </c>
    </row>
    <row r="57" spans="1:21" s="18" customFormat="1" ht="30" customHeight="1">
      <c r="A57" s="78"/>
      <c r="B57" s="79"/>
      <c r="C57" s="80"/>
      <c r="D57" s="63" t="s">
        <v>13</v>
      </c>
      <c r="E57" s="49">
        <v>36370.300000000003</v>
      </c>
      <c r="F57" s="9">
        <f t="shared" si="65"/>
        <v>37498.299999999996</v>
      </c>
      <c r="G57" s="49">
        <v>908.3</v>
      </c>
      <c r="H57" s="49">
        <v>0</v>
      </c>
      <c r="I57" s="49">
        <v>28036.3</v>
      </c>
      <c r="J57" s="49">
        <v>4058.1</v>
      </c>
      <c r="K57" s="49">
        <v>4495.6000000000004</v>
      </c>
      <c r="L57" s="9">
        <f t="shared" si="66"/>
        <v>14268.599999999999</v>
      </c>
      <c r="M57" s="49">
        <v>908.3</v>
      </c>
      <c r="N57" s="49">
        <v>0</v>
      </c>
      <c r="O57" s="49">
        <v>5069.3999999999996</v>
      </c>
      <c r="P57" s="49">
        <v>4058.1</v>
      </c>
      <c r="Q57" s="49">
        <v>4232.8</v>
      </c>
      <c r="R57" s="9">
        <f t="shared" si="67"/>
        <v>-23229.699999999997</v>
      </c>
      <c r="S57" s="24">
        <f t="shared" si="28"/>
        <v>15.70912694043818</v>
      </c>
      <c r="T57" s="34"/>
    </row>
    <row r="58" spans="1:21" ht="23.25" customHeight="1">
      <c r="A58" s="78"/>
      <c r="B58" s="79"/>
      <c r="C58" s="80"/>
      <c r="D58" s="10" t="s">
        <v>15</v>
      </c>
      <c r="E58" s="11">
        <f>SUM(E55:E57)</f>
        <v>90814.1</v>
      </c>
      <c r="F58" s="11">
        <f t="shared" ref="F58:K58" si="68">SUM(F55:F57)</f>
        <v>91942.1</v>
      </c>
      <c r="G58" s="11">
        <f t="shared" si="68"/>
        <v>11032.4</v>
      </c>
      <c r="H58" s="11">
        <f t="shared" si="68"/>
        <v>12353.5</v>
      </c>
      <c r="I58" s="11">
        <f t="shared" si="68"/>
        <v>31718.2</v>
      </c>
      <c r="J58" s="11">
        <f t="shared" si="68"/>
        <v>6367.7999999999993</v>
      </c>
      <c r="K58" s="11">
        <f t="shared" si="68"/>
        <v>30470.199999999997</v>
      </c>
      <c r="L58" s="11">
        <f t="shared" ref="L58:Q58" si="69">SUM(L55:L57)</f>
        <v>68712.399999999994</v>
      </c>
      <c r="M58" s="11">
        <f t="shared" si="69"/>
        <v>11032.4</v>
      </c>
      <c r="N58" s="11">
        <f t="shared" si="69"/>
        <v>12353.5</v>
      </c>
      <c r="O58" s="11">
        <f t="shared" si="69"/>
        <v>8751.2999999999993</v>
      </c>
      <c r="P58" s="11">
        <f t="shared" si="69"/>
        <v>6367.7999999999993</v>
      </c>
      <c r="Q58" s="11">
        <f t="shared" si="69"/>
        <v>30207.399999999998</v>
      </c>
      <c r="R58" s="16">
        <f>L58-G58</f>
        <v>57679.999999999993</v>
      </c>
      <c r="S58" s="17">
        <f t="shared" si="28"/>
        <v>6.228236829701606</v>
      </c>
      <c r="T58" s="40"/>
    </row>
    <row r="59" spans="1:21" s="18" customFormat="1" ht="28.5" customHeight="1">
      <c r="A59" s="78" t="s">
        <v>59</v>
      </c>
      <c r="B59" s="79" t="s">
        <v>49</v>
      </c>
      <c r="C59" s="80" t="s">
        <v>18</v>
      </c>
      <c r="D59" s="63" t="s">
        <v>11</v>
      </c>
      <c r="E59" s="9">
        <v>0</v>
      </c>
      <c r="F59" s="9">
        <f t="shared" ref="F59:F61" si="70">SUM(G59:K59)</f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f>SUM(M59:Q59)</f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f>SUM(L59-F59)</f>
        <v>0</v>
      </c>
      <c r="S59" s="24">
        <v>0</v>
      </c>
      <c r="T59" s="34"/>
    </row>
    <row r="60" spans="1:21" s="18" customFormat="1" ht="28.5" customHeight="1">
      <c r="A60" s="78"/>
      <c r="B60" s="79"/>
      <c r="C60" s="80"/>
      <c r="D60" s="63" t="s">
        <v>12</v>
      </c>
      <c r="E60" s="9">
        <v>3497</v>
      </c>
      <c r="F60" s="9">
        <f t="shared" si="70"/>
        <v>3497</v>
      </c>
      <c r="G60" s="9">
        <v>0</v>
      </c>
      <c r="H60" s="9">
        <v>0</v>
      </c>
      <c r="I60" s="9">
        <v>3497</v>
      </c>
      <c r="J60" s="9">
        <v>0</v>
      </c>
      <c r="K60" s="9">
        <v>0</v>
      </c>
      <c r="L60" s="9">
        <f t="shared" ref="L60:L61" si="71">SUM(M60:Q60)</f>
        <v>3497</v>
      </c>
      <c r="M60" s="9">
        <v>0</v>
      </c>
      <c r="N60" s="9">
        <v>0</v>
      </c>
      <c r="O60" s="9">
        <v>3497</v>
      </c>
      <c r="P60" s="9">
        <v>0</v>
      </c>
      <c r="Q60" s="9">
        <v>0</v>
      </c>
      <c r="R60" s="9">
        <f t="shared" ref="R60:R61" si="72">SUM(L60-F60)</f>
        <v>0</v>
      </c>
      <c r="S60" s="24" t="e">
        <f t="shared" si="28"/>
        <v>#DIV/0!</v>
      </c>
      <c r="T60" s="39"/>
    </row>
    <row r="61" spans="1:21" s="18" customFormat="1" ht="38.25">
      <c r="A61" s="78"/>
      <c r="B61" s="79"/>
      <c r="C61" s="80"/>
      <c r="D61" s="63" t="s">
        <v>13</v>
      </c>
      <c r="E61" s="9">
        <v>0</v>
      </c>
      <c r="F61" s="9">
        <f t="shared" si="70"/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f t="shared" si="71"/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f t="shared" si="72"/>
        <v>0</v>
      </c>
      <c r="S61" s="24">
        <v>0</v>
      </c>
      <c r="T61" s="34"/>
    </row>
    <row r="62" spans="1:21" ht="22.5" customHeight="1">
      <c r="A62" s="78"/>
      <c r="B62" s="79"/>
      <c r="C62" s="80"/>
      <c r="D62" s="10" t="s">
        <v>15</v>
      </c>
      <c r="E62" s="11">
        <f>SUM(E59:E61)</f>
        <v>3497</v>
      </c>
      <c r="F62" s="11">
        <f t="shared" ref="F62:K62" si="73">SUM(F59:F61)</f>
        <v>3497</v>
      </c>
      <c r="G62" s="11">
        <f t="shared" si="73"/>
        <v>0</v>
      </c>
      <c r="H62" s="11">
        <f t="shared" si="73"/>
        <v>0</v>
      </c>
      <c r="I62" s="11">
        <f t="shared" si="73"/>
        <v>3497</v>
      </c>
      <c r="J62" s="11">
        <f t="shared" si="73"/>
        <v>0</v>
      </c>
      <c r="K62" s="11">
        <f t="shared" si="73"/>
        <v>0</v>
      </c>
      <c r="L62" s="11">
        <f t="shared" ref="L62:Q62" si="74">SUM(L59:L61)</f>
        <v>3497</v>
      </c>
      <c r="M62" s="11">
        <f t="shared" si="74"/>
        <v>0</v>
      </c>
      <c r="N62" s="11">
        <f t="shared" si="74"/>
        <v>0</v>
      </c>
      <c r="O62" s="11">
        <f t="shared" si="74"/>
        <v>3497</v>
      </c>
      <c r="P62" s="11">
        <f t="shared" si="74"/>
        <v>0</v>
      </c>
      <c r="Q62" s="11">
        <f t="shared" si="74"/>
        <v>0</v>
      </c>
      <c r="R62" s="16">
        <f>L62-G62</f>
        <v>3497</v>
      </c>
      <c r="S62" s="17" t="e">
        <f t="shared" si="28"/>
        <v>#DIV/0!</v>
      </c>
      <c r="T62" s="40"/>
    </row>
    <row r="63" spans="1:21" s="18" customFormat="1" ht="24" customHeight="1">
      <c r="A63" s="78" t="s">
        <v>60</v>
      </c>
      <c r="B63" s="79" t="s">
        <v>34</v>
      </c>
      <c r="C63" s="80" t="s">
        <v>18</v>
      </c>
      <c r="D63" s="30" t="s">
        <v>11</v>
      </c>
      <c r="E63" s="9">
        <v>9046.7999999999993</v>
      </c>
      <c r="F63" s="9">
        <f t="shared" ref="F63:F65" si="75">SUM(G63:K63)</f>
        <v>9046.7999999999993</v>
      </c>
      <c r="G63" s="9">
        <v>0</v>
      </c>
      <c r="H63" s="9">
        <v>0</v>
      </c>
      <c r="I63" s="9">
        <v>9046.7999999999993</v>
      </c>
      <c r="J63" s="9">
        <v>0</v>
      </c>
      <c r="K63" s="9">
        <v>0</v>
      </c>
      <c r="L63" s="9">
        <f>SUM(M63:Q63)</f>
        <v>9046.7000000000007</v>
      </c>
      <c r="M63" s="9">
        <v>0</v>
      </c>
      <c r="N63" s="9">
        <v>0</v>
      </c>
      <c r="O63" s="9">
        <v>9046.7000000000007</v>
      </c>
      <c r="P63" s="9">
        <v>0</v>
      </c>
      <c r="Q63" s="9">
        <v>0</v>
      </c>
      <c r="R63" s="9">
        <f>SUM(L63-F63)</f>
        <v>-9.9999999998544808E-2</v>
      </c>
      <c r="S63" s="24">
        <v>0</v>
      </c>
      <c r="T63" s="34"/>
    </row>
    <row r="64" spans="1:21" s="18" customFormat="1" ht="41.25" customHeight="1">
      <c r="A64" s="78"/>
      <c r="B64" s="79"/>
      <c r="C64" s="80"/>
      <c r="D64" s="30" t="s">
        <v>12</v>
      </c>
      <c r="E64" s="52">
        <v>20453.900000000001</v>
      </c>
      <c r="F64" s="9">
        <f t="shared" si="75"/>
        <v>20453.900000000001</v>
      </c>
      <c r="G64" s="52">
        <v>16333.5</v>
      </c>
      <c r="H64" s="52">
        <v>0</v>
      </c>
      <c r="I64" s="52">
        <v>91.4</v>
      </c>
      <c r="J64" s="52">
        <v>4029</v>
      </c>
      <c r="K64" s="52">
        <v>0</v>
      </c>
      <c r="L64" s="9">
        <f t="shared" ref="L64:L65" si="76">SUM(M64:Q64)</f>
        <v>20453.8</v>
      </c>
      <c r="M64" s="52">
        <v>16333.4</v>
      </c>
      <c r="N64" s="52">
        <v>0</v>
      </c>
      <c r="O64" s="52">
        <v>91.4</v>
      </c>
      <c r="P64" s="52">
        <v>4029</v>
      </c>
      <c r="Q64" s="52">
        <v>0</v>
      </c>
      <c r="R64" s="9">
        <f t="shared" ref="R64:R65" si="77">SUM(L64-F64)</f>
        <v>-0.10000000000218279</v>
      </c>
      <c r="S64" s="24">
        <v>0</v>
      </c>
      <c r="T64" s="39"/>
    </row>
    <row r="65" spans="1:21" s="18" customFormat="1" ht="36" customHeight="1">
      <c r="A65" s="78"/>
      <c r="B65" s="79"/>
      <c r="C65" s="80"/>
      <c r="D65" s="63" t="s">
        <v>13</v>
      </c>
      <c r="E65" s="9">
        <v>0</v>
      </c>
      <c r="F65" s="9">
        <f t="shared" si="75"/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f t="shared" si="76"/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f t="shared" si="77"/>
        <v>0</v>
      </c>
      <c r="S65" s="24">
        <v>0</v>
      </c>
      <c r="T65" s="34"/>
    </row>
    <row r="66" spans="1:21" ht="22.5" customHeight="1">
      <c r="A66" s="78"/>
      <c r="B66" s="79"/>
      <c r="C66" s="80"/>
      <c r="D66" s="41" t="s">
        <v>15</v>
      </c>
      <c r="E66" s="11">
        <f>SUM(E63:E65)</f>
        <v>29500.7</v>
      </c>
      <c r="F66" s="11">
        <f t="shared" ref="F66:K66" si="78">SUM(F63:F65)</f>
        <v>29500.7</v>
      </c>
      <c r="G66" s="11">
        <f t="shared" si="78"/>
        <v>16333.5</v>
      </c>
      <c r="H66" s="11">
        <f t="shared" si="78"/>
        <v>0</v>
      </c>
      <c r="I66" s="11">
        <f t="shared" si="78"/>
        <v>9138.1999999999989</v>
      </c>
      <c r="J66" s="11">
        <f t="shared" si="78"/>
        <v>4029</v>
      </c>
      <c r="K66" s="11">
        <f t="shared" si="78"/>
        <v>0</v>
      </c>
      <c r="L66" s="11">
        <f t="shared" ref="L66:Q66" si="79">SUM(L63:L65)</f>
        <v>29500.5</v>
      </c>
      <c r="M66" s="11">
        <f t="shared" si="79"/>
        <v>16333.4</v>
      </c>
      <c r="N66" s="11">
        <f t="shared" si="79"/>
        <v>0</v>
      </c>
      <c r="O66" s="11">
        <f t="shared" si="79"/>
        <v>9138.1</v>
      </c>
      <c r="P66" s="11">
        <f t="shared" si="79"/>
        <v>4029</v>
      </c>
      <c r="Q66" s="11">
        <f t="shared" si="79"/>
        <v>0</v>
      </c>
      <c r="R66" s="16">
        <f>L66-G66</f>
        <v>13167</v>
      </c>
      <c r="S66" s="17">
        <v>0</v>
      </c>
      <c r="T66" s="40"/>
    </row>
    <row r="67" spans="1:21" s="5" customFormat="1" ht="21" customHeight="1">
      <c r="A67" s="76"/>
      <c r="B67" s="68" t="s">
        <v>17</v>
      </c>
      <c r="C67" s="68"/>
      <c r="D67" s="68"/>
      <c r="E67" s="13">
        <f>SUM(E68:E70)</f>
        <v>699838.70000000007</v>
      </c>
      <c r="F67" s="13">
        <f>SUM(F68:F70)</f>
        <v>700966.70000000007</v>
      </c>
      <c r="G67" s="13">
        <f t="shared" ref="G67:L67" si="80">SUM(G68:G70)</f>
        <v>122702.50000000001</v>
      </c>
      <c r="H67" s="13">
        <f t="shared" ref="H67:K67" si="81">SUM(H68:H70)</f>
        <v>124174.29999999999</v>
      </c>
      <c r="I67" s="13">
        <f t="shared" si="81"/>
        <v>159228.5</v>
      </c>
      <c r="J67" s="13">
        <f t="shared" si="81"/>
        <v>134824</v>
      </c>
      <c r="K67" s="13">
        <f t="shared" si="81"/>
        <v>160037.40000000002</v>
      </c>
      <c r="L67" s="13">
        <f t="shared" si="80"/>
        <v>674991.4</v>
      </c>
      <c r="M67" s="13">
        <f t="shared" ref="M67:Q67" si="82">SUM(M68:M70)</f>
        <v>122694.1</v>
      </c>
      <c r="N67" s="13">
        <f t="shared" si="82"/>
        <v>124174</v>
      </c>
      <c r="O67" s="13">
        <f t="shared" si="82"/>
        <v>136256.4</v>
      </c>
      <c r="P67" s="13">
        <f t="shared" si="82"/>
        <v>134823.6</v>
      </c>
      <c r="Q67" s="13">
        <f t="shared" si="82"/>
        <v>157043.29999999999</v>
      </c>
      <c r="R67" s="13">
        <f>L67-G67</f>
        <v>552288.9</v>
      </c>
      <c r="S67" s="46">
        <f t="shared" ref="S67:S70" si="83">SUM(L67/G67)*100%</f>
        <v>5.5010403211018515</v>
      </c>
      <c r="T67" s="6"/>
    </row>
    <row r="68" spans="1:21" s="5" customFormat="1" ht="24" customHeight="1">
      <c r="A68" s="76"/>
      <c r="B68" s="69" t="s">
        <v>11</v>
      </c>
      <c r="C68" s="69"/>
      <c r="D68" s="69"/>
      <c r="E68" s="13">
        <f>SUM(E51+E55+E59+E63+E47)</f>
        <v>154480.9</v>
      </c>
      <c r="F68" s="13">
        <f>SUM(F51+F55+F59+F63+F47)</f>
        <v>154480.90000000002</v>
      </c>
      <c r="G68" s="13">
        <f t="shared" ref="G68:L68" si="84">SUM(G51+G55+G59+G63+G47)</f>
        <v>22273.8</v>
      </c>
      <c r="H68" s="13">
        <f t="shared" ref="H68:K68" si="85">SUM(H51+H55+H59+H63+H47)</f>
        <v>28486.1</v>
      </c>
      <c r="I68" s="13">
        <f t="shared" si="85"/>
        <v>35007.800000000003</v>
      </c>
      <c r="J68" s="13">
        <f t="shared" si="85"/>
        <v>30479.600000000002</v>
      </c>
      <c r="K68" s="13">
        <f t="shared" si="85"/>
        <v>38233.599999999999</v>
      </c>
      <c r="L68" s="13">
        <f t="shared" si="84"/>
        <v>151829.6</v>
      </c>
      <c r="M68" s="13">
        <f t="shared" ref="M68:Q68" si="86">SUM(M51+M55+M59+M63+M47)</f>
        <v>22273.8</v>
      </c>
      <c r="N68" s="13">
        <f t="shared" si="86"/>
        <v>28486.1</v>
      </c>
      <c r="O68" s="13">
        <f t="shared" si="86"/>
        <v>35007.699999999997</v>
      </c>
      <c r="P68" s="13">
        <f t="shared" si="86"/>
        <v>30479.600000000002</v>
      </c>
      <c r="Q68" s="13">
        <f t="shared" si="86"/>
        <v>35582.400000000001</v>
      </c>
      <c r="R68" s="13">
        <f>L68-G68</f>
        <v>129555.8</v>
      </c>
      <c r="S68" s="46">
        <f t="shared" si="83"/>
        <v>6.8165108782515782</v>
      </c>
      <c r="T68" s="6"/>
    </row>
    <row r="69" spans="1:21" s="5" customFormat="1" ht="19.5" customHeight="1">
      <c r="A69" s="76"/>
      <c r="B69" s="69" t="s">
        <v>12</v>
      </c>
      <c r="C69" s="69"/>
      <c r="D69" s="69"/>
      <c r="E69" s="13">
        <f>SUM(E48+E52+E56+E60+E64)</f>
        <v>508987.50000000006</v>
      </c>
      <c r="F69" s="13">
        <f>SUM(F48+F52+F56+F60+F64)</f>
        <v>508987.5</v>
      </c>
      <c r="G69" s="13">
        <f t="shared" ref="G69:L69" si="87">SUM(G48+G52+G56+G60+G64)</f>
        <v>99520.400000000009</v>
      </c>
      <c r="H69" s="13">
        <f t="shared" ref="H69:K69" si="88">SUM(H48+H52+H56+H60+H64)</f>
        <v>95688.199999999983</v>
      </c>
      <c r="I69" s="13">
        <f t="shared" si="88"/>
        <v>96184.4</v>
      </c>
      <c r="J69" s="13">
        <f t="shared" si="88"/>
        <v>100286.3</v>
      </c>
      <c r="K69" s="13">
        <f t="shared" si="88"/>
        <v>117308.20000000001</v>
      </c>
      <c r="L69" s="13">
        <f t="shared" si="87"/>
        <v>508893.2</v>
      </c>
      <c r="M69" s="13">
        <f t="shared" ref="M69:Q69" si="89">SUM(M48+M52+M56+M60+M64)</f>
        <v>99512</v>
      </c>
      <c r="N69" s="13">
        <f t="shared" si="89"/>
        <v>95687.9</v>
      </c>
      <c r="O69" s="13">
        <f t="shared" si="89"/>
        <v>96179.299999999988</v>
      </c>
      <c r="P69" s="13">
        <f t="shared" si="89"/>
        <v>100285.9</v>
      </c>
      <c r="Q69" s="13">
        <f t="shared" si="89"/>
        <v>117228.1</v>
      </c>
      <c r="R69" s="13">
        <f t="shared" ref="R69:R70" si="90">L69-G69</f>
        <v>409372.8</v>
      </c>
      <c r="S69" s="46">
        <f t="shared" si="83"/>
        <v>5.1134561356264641</v>
      </c>
      <c r="T69" s="51"/>
    </row>
    <row r="70" spans="1:21" s="5" customFormat="1" ht="24" customHeight="1">
      <c r="A70" s="76"/>
      <c r="B70" s="69" t="s">
        <v>13</v>
      </c>
      <c r="C70" s="69"/>
      <c r="D70" s="69"/>
      <c r="E70" s="13">
        <f>SUM(E53+E57+E61+E65)</f>
        <v>36370.300000000003</v>
      </c>
      <c r="F70" s="13">
        <f>SUM(F53+F57+F61+F65)</f>
        <v>37498.299999999996</v>
      </c>
      <c r="G70" s="13">
        <f t="shared" ref="G70:L70" si="91">SUM(G53+G57+G61+G65)</f>
        <v>908.3</v>
      </c>
      <c r="H70" s="13">
        <f t="shared" ref="H70:K70" si="92">SUM(H53+H57+H61+H65)</f>
        <v>0</v>
      </c>
      <c r="I70" s="13">
        <f t="shared" si="92"/>
        <v>28036.3</v>
      </c>
      <c r="J70" s="13">
        <f t="shared" si="92"/>
        <v>4058.1</v>
      </c>
      <c r="K70" s="13">
        <f t="shared" si="92"/>
        <v>4495.6000000000004</v>
      </c>
      <c r="L70" s="13">
        <f t="shared" si="91"/>
        <v>14268.599999999999</v>
      </c>
      <c r="M70" s="13">
        <f t="shared" ref="M70:Q70" si="93">SUM(M53+M57+M61+M65)</f>
        <v>908.3</v>
      </c>
      <c r="N70" s="13">
        <f t="shared" si="93"/>
        <v>0</v>
      </c>
      <c r="O70" s="13">
        <f t="shared" si="93"/>
        <v>5069.3999999999996</v>
      </c>
      <c r="P70" s="13">
        <f t="shared" si="93"/>
        <v>4058.1</v>
      </c>
      <c r="Q70" s="13">
        <f t="shared" si="93"/>
        <v>4232.8</v>
      </c>
      <c r="R70" s="13">
        <f t="shared" si="90"/>
        <v>13360.3</v>
      </c>
      <c r="S70" s="46">
        <f t="shared" si="83"/>
        <v>15.70912694043818</v>
      </c>
      <c r="T70" s="6"/>
    </row>
    <row r="71" spans="1:21" s="5" customFormat="1" ht="24" customHeight="1">
      <c r="A71" s="76"/>
      <c r="B71" s="81" t="s">
        <v>39</v>
      </c>
      <c r="C71" s="82"/>
      <c r="D71" s="83"/>
      <c r="E71" s="13">
        <f>SUM(E72:E74)</f>
        <v>6992674.1000000006</v>
      </c>
      <c r="F71" s="13">
        <f>SUM(F72:F74)</f>
        <v>6988236.3000000007</v>
      </c>
      <c r="G71" s="13">
        <f t="shared" ref="G71:L71" si="94">SUM(G72:G74)</f>
        <v>1247510.7000000002</v>
      </c>
      <c r="H71" s="13">
        <f t="shared" ref="H71:K71" si="95">SUM(H72:H74)</f>
        <v>1328202.7</v>
      </c>
      <c r="I71" s="13">
        <f t="shared" si="95"/>
        <v>1446930.9000000001</v>
      </c>
      <c r="J71" s="13">
        <f t="shared" si="95"/>
        <v>1412766.7999999998</v>
      </c>
      <c r="K71" s="13">
        <f t="shared" si="95"/>
        <v>1552825.2000000002</v>
      </c>
      <c r="L71" s="13">
        <f t="shared" si="94"/>
        <v>6946985.5999999987</v>
      </c>
      <c r="M71" s="13">
        <f t="shared" ref="M71:Q71" si="96">SUM(M72:M74)</f>
        <v>1246549.2000000002</v>
      </c>
      <c r="N71" s="13">
        <f t="shared" si="96"/>
        <v>1328094</v>
      </c>
      <c r="O71" s="13">
        <f t="shared" si="96"/>
        <v>1417662.0999999999</v>
      </c>
      <c r="P71" s="13">
        <f t="shared" si="96"/>
        <v>1411249.5999999999</v>
      </c>
      <c r="Q71" s="13">
        <f t="shared" si="96"/>
        <v>1543430.7</v>
      </c>
      <c r="R71" s="13">
        <f>L71-G71</f>
        <v>5699474.8999999985</v>
      </c>
      <c r="S71" s="46">
        <f t="shared" ref="S71:S79" si="97">SUM(L71/G71)*100%</f>
        <v>5.5686781684517799</v>
      </c>
      <c r="T71" s="6"/>
    </row>
    <row r="72" spans="1:21" s="5" customFormat="1" ht="24.75" customHeight="1">
      <c r="A72" s="76"/>
      <c r="B72" s="69" t="s">
        <v>11</v>
      </c>
      <c r="C72" s="69"/>
      <c r="D72" s="69"/>
      <c r="E72" s="13">
        <f t="shared" ref="E72:F74" si="98">SUM(E30+E43+E68)</f>
        <v>4776232.6000000006</v>
      </c>
      <c r="F72" s="13">
        <f t="shared" si="98"/>
        <v>4776232.6000000006</v>
      </c>
      <c r="G72" s="13">
        <f t="shared" ref="G72:L74" si="99">SUM(G30+G43+G68)</f>
        <v>791012.50000000012</v>
      </c>
      <c r="H72" s="13">
        <f t="shared" ref="H72:K72" si="100">SUM(H30+H43+H68)</f>
        <v>892778.6</v>
      </c>
      <c r="I72" s="13">
        <f t="shared" si="100"/>
        <v>974863.60000000009</v>
      </c>
      <c r="J72" s="13">
        <f t="shared" si="100"/>
        <v>1006759.7999999999</v>
      </c>
      <c r="K72" s="13">
        <f t="shared" si="100"/>
        <v>1110818.1000000001</v>
      </c>
      <c r="L72" s="13">
        <f t="shared" si="99"/>
        <v>4767930.9999999991</v>
      </c>
      <c r="M72" s="13">
        <f t="shared" ref="M72:Q72" si="101">SUM(M30+M43+M68)</f>
        <v>790066.70000000007</v>
      </c>
      <c r="N72" s="13">
        <f t="shared" si="101"/>
        <v>892670.2</v>
      </c>
      <c r="O72" s="13">
        <f t="shared" si="101"/>
        <v>971224.5</v>
      </c>
      <c r="P72" s="13">
        <f t="shared" si="101"/>
        <v>1006759.7999999999</v>
      </c>
      <c r="Q72" s="13">
        <f t="shared" si="101"/>
        <v>1107209.7999999998</v>
      </c>
      <c r="R72" s="13">
        <f>L72-G72</f>
        <v>3976918.4999999991</v>
      </c>
      <c r="S72" s="46">
        <f t="shared" si="97"/>
        <v>6.0276304103917431</v>
      </c>
      <c r="T72" s="6"/>
      <c r="U72" s="44"/>
    </row>
    <row r="73" spans="1:21" s="5" customFormat="1" ht="21" customHeight="1">
      <c r="A73" s="76"/>
      <c r="B73" s="69" t="s">
        <v>12</v>
      </c>
      <c r="C73" s="69"/>
      <c r="D73" s="69"/>
      <c r="E73" s="13">
        <f t="shared" si="98"/>
        <v>1753134.5000000002</v>
      </c>
      <c r="F73" s="13">
        <f t="shared" si="98"/>
        <v>1753134.5000000002</v>
      </c>
      <c r="G73" s="13">
        <f>SUM(G31+G44+G69)</f>
        <v>392935.10000000003</v>
      </c>
      <c r="H73" s="13">
        <f t="shared" ref="H73:K73" si="102">SUM(H31+H44+H69)</f>
        <v>356343.1</v>
      </c>
      <c r="I73" s="13">
        <f t="shared" si="102"/>
        <v>364831</v>
      </c>
      <c r="J73" s="13">
        <f t="shared" si="102"/>
        <v>312747.8</v>
      </c>
      <c r="K73" s="13">
        <f t="shared" si="102"/>
        <v>326277.5</v>
      </c>
      <c r="L73" s="13">
        <f t="shared" si="99"/>
        <v>1753022</v>
      </c>
      <c r="M73" s="13">
        <f>SUM(M31+M44+M69)</f>
        <v>392919.4</v>
      </c>
      <c r="N73" s="13">
        <f t="shared" ref="N73:Q73" si="103">SUM(N31+N44+N69)</f>
        <v>356342.8</v>
      </c>
      <c r="O73" s="13">
        <f t="shared" si="103"/>
        <v>364822.7</v>
      </c>
      <c r="P73" s="13">
        <f t="shared" si="103"/>
        <v>312739.8</v>
      </c>
      <c r="Q73" s="13">
        <f t="shared" si="103"/>
        <v>326197.30000000005</v>
      </c>
      <c r="R73" s="13">
        <f t="shared" ref="R73:R74" si="104">L73-G73</f>
        <v>1360086.9</v>
      </c>
      <c r="S73" s="46">
        <f t="shared" si="97"/>
        <v>4.4613525236101328</v>
      </c>
      <c r="T73" s="6"/>
    </row>
    <row r="74" spans="1:21" s="5" customFormat="1" ht="24.75" customHeight="1">
      <c r="A74" s="76"/>
      <c r="B74" s="69" t="s">
        <v>13</v>
      </c>
      <c r="C74" s="69"/>
      <c r="D74" s="69"/>
      <c r="E74" s="13">
        <f t="shared" si="98"/>
        <v>463306.99999999994</v>
      </c>
      <c r="F74" s="13">
        <f t="shared" si="98"/>
        <v>458869.19999999995</v>
      </c>
      <c r="G74" s="13">
        <f t="shared" si="99"/>
        <v>63563.100000000006</v>
      </c>
      <c r="H74" s="13">
        <f t="shared" ref="H74:K74" si="105">SUM(H32+H45+H70)</f>
        <v>79081</v>
      </c>
      <c r="I74" s="13">
        <f t="shared" si="105"/>
        <v>107236.3</v>
      </c>
      <c r="J74" s="13">
        <f t="shared" si="105"/>
        <v>93259.199999999997</v>
      </c>
      <c r="K74" s="13">
        <f t="shared" si="105"/>
        <v>115729.60000000001</v>
      </c>
      <c r="L74" s="13">
        <f t="shared" si="99"/>
        <v>426032.6</v>
      </c>
      <c r="M74" s="13">
        <f t="shared" ref="M74:Q74" si="106">SUM(M32+M45+M70)</f>
        <v>63563.100000000006</v>
      </c>
      <c r="N74" s="13">
        <f t="shared" si="106"/>
        <v>79081</v>
      </c>
      <c r="O74" s="13">
        <f t="shared" si="106"/>
        <v>81614.899999999994</v>
      </c>
      <c r="P74" s="13">
        <f t="shared" si="106"/>
        <v>91750</v>
      </c>
      <c r="Q74" s="13">
        <f t="shared" si="106"/>
        <v>110023.6</v>
      </c>
      <c r="R74" s="13">
        <f t="shared" si="104"/>
        <v>362469.5</v>
      </c>
      <c r="S74" s="46">
        <f t="shared" si="97"/>
        <v>6.7025145092042386</v>
      </c>
      <c r="T74" s="6"/>
    </row>
    <row r="75" spans="1:21" s="5" customFormat="1" ht="15.75" customHeight="1">
      <c r="A75" s="73" t="s">
        <v>19</v>
      </c>
      <c r="B75" s="74"/>
      <c r="C75" s="74"/>
      <c r="D75" s="74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</row>
    <row r="76" spans="1:21" s="5" customFormat="1" ht="27.75" customHeight="1">
      <c r="A76" s="60"/>
      <c r="B76" s="68" t="s">
        <v>37</v>
      </c>
      <c r="C76" s="68"/>
      <c r="D76" s="68"/>
      <c r="E76" s="48">
        <f>SUM(E77:E79)</f>
        <v>3497</v>
      </c>
      <c r="F76" s="48">
        <f>SUM(F77:F79)</f>
        <v>3497</v>
      </c>
      <c r="G76" s="48">
        <f t="shared" ref="G76:L76" si="107">SUM(G77:G79)</f>
        <v>0</v>
      </c>
      <c r="H76" s="48">
        <f t="shared" ref="H76:K76" si="108">SUM(H77:H79)</f>
        <v>0</v>
      </c>
      <c r="I76" s="48">
        <f t="shared" si="108"/>
        <v>3497</v>
      </c>
      <c r="J76" s="48">
        <f t="shared" si="108"/>
        <v>0</v>
      </c>
      <c r="K76" s="48">
        <f t="shared" si="108"/>
        <v>0</v>
      </c>
      <c r="L76" s="48">
        <f t="shared" si="107"/>
        <v>3497</v>
      </c>
      <c r="M76" s="48">
        <f t="shared" ref="M76:Q76" si="109">SUM(M77:M79)</f>
        <v>0</v>
      </c>
      <c r="N76" s="48">
        <f t="shared" si="109"/>
        <v>0</v>
      </c>
      <c r="O76" s="48">
        <f t="shared" si="109"/>
        <v>3497</v>
      </c>
      <c r="P76" s="48">
        <f t="shared" si="109"/>
        <v>0</v>
      </c>
      <c r="Q76" s="48">
        <f t="shared" si="109"/>
        <v>0</v>
      </c>
      <c r="R76" s="14">
        <f t="shared" ref="R76:R79" si="110">L76-G76</f>
        <v>3497</v>
      </c>
      <c r="S76" s="46" t="e">
        <f t="shared" si="97"/>
        <v>#DIV/0!</v>
      </c>
      <c r="T76" s="61"/>
    </row>
    <row r="77" spans="1:21" s="5" customFormat="1" ht="27" customHeight="1">
      <c r="A77" s="60"/>
      <c r="B77" s="69" t="s">
        <v>11</v>
      </c>
      <c r="C77" s="69"/>
      <c r="D77" s="69"/>
      <c r="E77" s="48">
        <f t="shared" ref="E77:F79" si="111">SUM(E59)</f>
        <v>0</v>
      </c>
      <c r="F77" s="48">
        <f t="shared" si="111"/>
        <v>0</v>
      </c>
      <c r="G77" s="48">
        <f t="shared" ref="G77:L79" si="112">SUM(G59)</f>
        <v>0</v>
      </c>
      <c r="H77" s="48">
        <f t="shared" ref="H77:K77" si="113">SUM(H59)</f>
        <v>0</v>
      </c>
      <c r="I77" s="48">
        <f t="shared" si="113"/>
        <v>0</v>
      </c>
      <c r="J77" s="48">
        <f t="shared" si="113"/>
        <v>0</v>
      </c>
      <c r="K77" s="48">
        <f t="shared" si="113"/>
        <v>0</v>
      </c>
      <c r="L77" s="48">
        <f t="shared" si="112"/>
        <v>0</v>
      </c>
      <c r="M77" s="48">
        <f t="shared" ref="M77:Q77" si="114">SUM(M59)</f>
        <v>0</v>
      </c>
      <c r="N77" s="48">
        <f t="shared" si="114"/>
        <v>0</v>
      </c>
      <c r="O77" s="48">
        <f t="shared" si="114"/>
        <v>0</v>
      </c>
      <c r="P77" s="48">
        <f t="shared" si="114"/>
        <v>0</v>
      </c>
      <c r="Q77" s="48">
        <f t="shared" si="114"/>
        <v>0</v>
      </c>
      <c r="R77" s="13">
        <f t="shared" si="110"/>
        <v>0</v>
      </c>
      <c r="S77" s="46" t="e">
        <f t="shared" si="97"/>
        <v>#DIV/0!</v>
      </c>
      <c r="T77" s="61"/>
    </row>
    <row r="78" spans="1:21" s="5" customFormat="1" ht="27" customHeight="1">
      <c r="A78" s="60"/>
      <c r="B78" s="70" t="s">
        <v>12</v>
      </c>
      <c r="C78" s="71"/>
      <c r="D78" s="72"/>
      <c r="E78" s="47">
        <f t="shared" si="111"/>
        <v>3497</v>
      </c>
      <c r="F78" s="47">
        <f t="shared" si="111"/>
        <v>3497</v>
      </c>
      <c r="G78" s="47">
        <f t="shared" si="112"/>
        <v>0</v>
      </c>
      <c r="H78" s="47">
        <f t="shared" ref="H78:K78" si="115">SUM(H60)</f>
        <v>0</v>
      </c>
      <c r="I78" s="47">
        <f t="shared" si="115"/>
        <v>3497</v>
      </c>
      <c r="J78" s="47">
        <f t="shared" si="115"/>
        <v>0</v>
      </c>
      <c r="K78" s="47">
        <f t="shared" si="115"/>
        <v>0</v>
      </c>
      <c r="L78" s="47">
        <f t="shared" si="112"/>
        <v>3497</v>
      </c>
      <c r="M78" s="47">
        <f t="shared" ref="M78:Q78" si="116">SUM(M60)</f>
        <v>0</v>
      </c>
      <c r="N78" s="47">
        <f t="shared" si="116"/>
        <v>0</v>
      </c>
      <c r="O78" s="47">
        <f t="shared" si="116"/>
        <v>3497</v>
      </c>
      <c r="P78" s="47">
        <f t="shared" si="116"/>
        <v>0</v>
      </c>
      <c r="Q78" s="47">
        <f t="shared" si="116"/>
        <v>0</v>
      </c>
      <c r="R78" s="13">
        <f t="shared" si="110"/>
        <v>3497</v>
      </c>
      <c r="S78" s="46" t="e">
        <f t="shared" si="97"/>
        <v>#DIV/0!</v>
      </c>
      <c r="T78" s="61"/>
    </row>
    <row r="79" spans="1:21" s="5" customFormat="1" ht="27" customHeight="1">
      <c r="A79" s="60"/>
      <c r="B79" s="70" t="s">
        <v>38</v>
      </c>
      <c r="C79" s="71"/>
      <c r="D79" s="72"/>
      <c r="E79" s="47">
        <f t="shared" si="111"/>
        <v>0</v>
      </c>
      <c r="F79" s="47">
        <f t="shared" si="111"/>
        <v>0</v>
      </c>
      <c r="G79" s="47">
        <f t="shared" si="112"/>
        <v>0</v>
      </c>
      <c r="H79" s="47">
        <f t="shared" ref="H79:K79" si="117">SUM(H61)</f>
        <v>0</v>
      </c>
      <c r="I79" s="47">
        <f t="shared" si="117"/>
        <v>0</v>
      </c>
      <c r="J79" s="47">
        <f t="shared" si="117"/>
        <v>0</v>
      </c>
      <c r="K79" s="47">
        <f t="shared" si="117"/>
        <v>0</v>
      </c>
      <c r="L79" s="47">
        <f t="shared" si="112"/>
        <v>0</v>
      </c>
      <c r="M79" s="47">
        <f t="shared" ref="M79:Q79" si="118">SUM(M61)</f>
        <v>0</v>
      </c>
      <c r="N79" s="47">
        <f t="shared" si="118"/>
        <v>0</v>
      </c>
      <c r="O79" s="47">
        <f t="shared" si="118"/>
        <v>0</v>
      </c>
      <c r="P79" s="47">
        <f t="shared" si="118"/>
        <v>0</v>
      </c>
      <c r="Q79" s="47">
        <f t="shared" si="118"/>
        <v>0</v>
      </c>
      <c r="R79" s="13">
        <f t="shared" si="110"/>
        <v>0</v>
      </c>
      <c r="S79" s="46" t="e">
        <f t="shared" si="97"/>
        <v>#DIV/0!</v>
      </c>
      <c r="T79" s="61"/>
    </row>
    <row r="80" spans="1:21" s="5" customFormat="1" ht="15.75" customHeight="1">
      <c r="A80" s="73" t="s">
        <v>19</v>
      </c>
      <c r="B80" s="74"/>
      <c r="C80" s="74"/>
      <c r="D80" s="74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</row>
    <row r="81" spans="1:21" s="5" customFormat="1" ht="30" customHeight="1">
      <c r="A81" s="76"/>
      <c r="B81" s="68" t="s">
        <v>20</v>
      </c>
      <c r="C81" s="68"/>
      <c r="D81" s="68"/>
      <c r="E81" s="13">
        <f>SUM(E82:E84)</f>
        <v>6959676.3999999994</v>
      </c>
      <c r="F81" s="13">
        <f>SUM(F82:F84)</f>
        <v>6955238.6000000006</v>
      </c>
      <c r="G81" s="13">
        <f>SUM(G82:G84)</f>
        <v>1231177.2000000002</v>
      </c>
      <c r="H81" s="13">
        <f t="shared" ref="H81:K81" si="119">SUM(H82:H84)</f>
        <v>1328202.7</v>
      </c>
      <c r="I81" s="13">
        <f t="shared" si="119"/>
        <v>1434295.7000000002</v>
      </c>
      <c r="J81" s="13">
        <f t="shared" si="119"/>
        <v>1408737.7999999998</v>
      </c>
      <c r="K81" s="13">
        <f t="shared" si="119"/>
        <v>1552825.2000000002</v>
      </c>
      <c r="L81" s="13">
        <f>SUM(L82:L84)</f>
        <v>6913988.0999999987</v>
      </c>
      <c r="M81" s="13">
        <f>SUM(M82:M84)</f>
        <v>1230215.8000000003</v>
      </c>
      <c r="N81" s="13">
        <f t="shared" ref="N81:Q81" si="120">SUM(N82:N84)</f>
        <v>1328094</v>
      </c>
      <c r="O81" s="13">
        <f t="shared" si="120"/>
        <v>1405027</v>
      </c>
      <c r="P81" s="13">
        <f t="shared" si="120"/>
        <v>1407220.6</v>
      </c>
      <c r="Q81" s="13">
        <f t="shared" si="120"/>
        <v>1543430.7</v>
      </c>
      <c r="R81" s="13">
        <f t="shared" ref="R81:R84" si="121">L81-G81</f>
        <v>5682810.8999999985</v>
      </c>
      <c r="S81" s="46">
        <f t="shared" ref="S81:S85" si="122">SUM(L81/G81)*100%</f>
        <v>5.6157538492428207</v>
      </c>
      <c r="T81" s="42"/>
    </row>
    <row r="82" spans="1:21" s="5" customFormat="1">
      <c r="A82" s="77"/>
      <c r="B82" s="69" t="s">
        <v>11</v>
      </c>
      <c r="C82" s="69"/>
      <c r="D82" s="69"/>
      <c r="E82" s="13">
        <f>SUM(E17+E21+E34+E38+E47+E51+E55)</f>
        <v>4767185.8</v>
      </c>
      <c r="F82" s="13">
        <f>SUM(F17+F21+F34+F38+F47+F51+F55)</f>
        <v>4767185.8</v>
      </c>
      <c r="G82" s="13">
        <f>SUM(G17+G21+G34+G38+G47+G51+G55)</f>
        <v>791012.50000000012</v>
      </c>
      <c r="H82" s="13">
        <f t="shared" ref="H82:K82" si="123">SUM(H17+H21+H34+H38+H47+H51+H55)</f>
        <v>892778.6</v>
      </c>
      <c r="I82" s="13">
        <f t="shared" si="123"/>
        <v>965816.8</v>
      </c>
      <c r="J82" s="13">
        <f t="shared" si="123"/>
        <v>1006759.7999999999</v>
      </c>
      <c r="K82" s="13">
        <f t="shared" si="123"/>
        <v>1110818.1000000001</v>
      </c>
      <c r="L82" s="13">
        <f>SUM(L17+L21+L34+L38+L47+L51+L55)</f>
        <v>4758884.2999999989</v>
      </c>
      <c r="M82" s="13">
        <f>SUM(M17+M21+M34+M38+M47+M51+M55)</f>
        <v>790066.70000000007</v>
      </c>
      <c r="N82" s="13">
        <f t="shared" ref="N82:Q82" si="124">SUM(N17+N21+N34+N38+N47+N51+N55)</f>
        <v>892670.2</v>
      </c>
      <c r="O82" s="13">
        <f t="shared" si="124"/>
        <v>962177.8</v>
      </c>
      <c r="P82" s="13">
        <f t="shared" si="124"/>
        <v>1006759.7999999999</v>
      </c>
      <c r="Q82" s="13">
        <f t="shared" si="124"/>
        <v>1107209.7999999998</v>
      </c>
      <c r="R82" s="13">
        <f t="shared" si="121"/>
        <v>3967871.7999999989</v>
      </c>
      <c r="S82" s="46">
        <f t="shared" si="122"/>
        <v>6.016193549406613</v>
      </c>
      <c r="T82" s="42"/>
      <c r="U82" s="44"/>
    </row>
    <row r="83" spans="1:21" s="5" customFormat="1">
      <c r="A83" s="77"/>
      <c r="B83" s="69" t="s">
        <v>12</v>
      </c>
      <c r="C83" s="69"/>
      <c r="D83" s="69"/>
      <c r="E83" s="13">
        <f>SUM(E18+E22+E35+E39+E48+E52+E56+E26)</f>
        <v>1729183.5999999999</v>
      </c>
      <c r="F83" s="13">
        <f>SUM(F18+F22+F35+F39+F48+F52+F56+F26)</f>
        <v>1729183.6</v>
      </c>
      <c r="G83" s="13">
        <f t="shared" ref="G83:L83" si="125">SUM(G18+G22+G35+G39+G48+G52+G56+G26)</f>
        <v>376601.59999999998</v>
      </c>
      <c r="H83" s="13">
        <f t="shared" ref="H83:K83" si="126">SUM(H18+H22+H35+H39+H48+H52+H56+H26)</f>
        <v>356343.10000000003</v>
      </c>
      <c r="I83" s="13">
        <f t="shared" si="126"/>
        <v>361242.60000000003</v>
      </c>
      <c r="J83" s="13">
        <f t="shared" si="126"/>
        <v>308718.8</v>
      </c>
      <c r="K83" s="13">
        <f t="shared" si="126"/>
        <v>326277.49999999994</v>
      </c>
      <c r="L83" s="13">
        <f t="shared" si="125"/>
        <v>1729071.2</v>
      </c>
      <c r="M83" s="13">
        <f t="shared" ref="M83:Q83" si="127">SUM(M18+M22+M35+M39+M48+M52+M56+M26)</f>
        <v>376586</v>
      </c>
      <c r="N83" s="13">
        <f t="shared" si="127"/>
        <v>356342.80000000005</v>
      </c>
      <c r="O83" s="13">
        <f t="shared" si="127"/>
        <v>361234.30000000005</v>
      </c>
      <c r="P83" s="13">
        <f t="shared" si="127"/>
        <v>308710.80000000005</v>
      </c>
      <c r="Q83" s="13">
        <f t="shared" si="127"/>
        <v>326197.3</v>
      </c>
      <c r="R83" s="13">
        <f t="shared" si="121"/>
        <v>1352469.6</v>
      </c>
      <c r="S83" s="46">
        <f t="shared" si="122"/>
        <v>4.5912476208279518</v>
      </c>
      <c r="T83" s="42"/>
      <c r="U83" s="44"/>
    </row>
    <row r="84" spans="1:21" s="5" customFormat="1">
      <c r="A84" s="77"/>
      <c r="B84" s="69" t="s">
        <v>13</v>
      </c>
      <c r="C84" s="69"/>
      <c r="D84" s="69"/>
      <c r="E84" s="13">
        <f>SUM(E74-E88)</f>
        <v>463306.99999999994</v>
      </c>
      <c r="F84" s="13">
        <f>SUM(F74-F88)</f>
        <v>458869.19999999995</v>
      </c>
      <c r="G84" s="13">
        <f>SUM(G74-G88)</f>
        <v>63563.100000000006</v>
      </c>
      <c r="H84" s="13">
        <f t="shared" ref="H84:K84" si="128">SUM(H74-H88)</f>
        <v>79081</v>
      </c>
      <c r="I84" s="13">
        <f t="shared" si="128"/>
        <v>107236.3</v>
      </c>
      <c r="J84" s="13">
        <f t="shared" si="128"/>
        <v>93259.199999999997</v>
      </c>
      <c r="K84" s="13">
        <f t="shared" si="128"/>
        <v>115729.60000000001</v>
      </c>
      <c r="L84" s="13">
        <f>L74</f>
        <v>426032.6</v>
      </c>
      <c r="M84" s="13">
        <f>SUM(M74-M88)</f>
        <v>63563.100000000006</v>
      </c>
      <c r="N84" s="13">
        <f t="shared" ref="N84:Q84" si="129">SUM(N74-N88)</f>
        <v>79081</v>
      </c>
      <c r="O84" s="13">
        <f t="shared" si="129"/>
        <v>81614.899999999994</v>
      </c>
      <c r="P84" s="13">
        <f t="shared" si="129"/>
        <v>91750</v>
      </c>
      <c r="Q84" s="13">
        <f t="shared" si="129"/>
        <v>110023.6</v>
      </c>
      <c r="R84" s="13">
        <f t="shared" si="121"/>
        <v>362469.5</v>
      </c>
      <c r="S84" s="46">
        <f t="shared" si="122"/>
        <v>6.7025145092042386</v>
      </c>
      <c r="T84" s="42"/>
      <c r="U84" s="44"/>
    </row>
    <row r="85" spans="1:21" s="5" customFormat="1" ht="30" customHeight="1">
      <c r="A85" s="76"/>
      <c r="B85" s="68" t="s">
        <v>21</v>
      </c>
      <c r="C85" s="68"/>
      <c r="D85" s="68"/>
      <c r="E85" s="13">
        <f>SUM(E86:E88)</f>
        <v>32997.699999999997</v>
      </c>
      <c r="F85" s="13">
        <f>SUM(F86:F88)</f>
        <v>32997.699999999997</v>
      </c>
      <c r="G85" s="13">
        <f t="shared" ref="G85:R85" si="130">SUM(G86:G88)</f>
        <v>16333.5</v>
      </c>
      <c r="H85" s="13">
        <f t="shared" ref="H85:K85" si="131">SUM(H86:H88)</f>
        <v>0</v>
      </c>
      <c r="I85" s="13">
        <f t="shared" si="131"/>
        <v>12635.199999999999</v>
      </c>
      <c r="J85" s="13">
        <f t="shared" si="131"/>
        <v>4029</v>
      </c>
      <c r="K85" s="13">
        <f t="shared" si="131"/>
        <v>0</v>
      </c>
      <c r="L85" s="13">
        <f t="shared" si="130"/>
        <v>32997.5</v>
      </c>
      <c r="M85" s="13">
        <f t="shared" ref="M85:Q85" si="132">SUM(M86:M88)</f>
        <v>16333.4</v>
      </c>
      <c r="N85" s="13">
        <f t="shared" si="132"/>
        <v>0</v>
      </c>
      <c r="O85" s="13">
        <f t="shared" si="132"/>
        <v>12635.1</v>
      </c>
      <c r="P85" s="13">
        <f t="shared" si="132"/>
        <v>4029</v>
      </c>
      <c r="Q85" s="13">
        <f t="shared" si="132"/>
        <v>0</v>
      </c>
      <c r="R85" s="13">
        <f t="shared" si="130"/>
        <v>-0.2000000000007276</v>
      </c>
      <c r="S85" s="46">
        <f t="shared" si="122"/>
        <v>2.0202344874031897</v>
      </c>
      <c r="T85" s="42"/>
    </row>
    <row r="86" spans="1:21" s="5" customFormat="1">
      <c r="A86" s="76"/>
      <c r="B86" s="69" t="s">
        <v>11</v>
      </c>
      <c r="C86" s="69"/>
      <c r="D86" s="69"/>
      <c r="E86" s="13">
        <f>SUM(E63)</f>
        <v>9046.7999999999993</v>
      </c>
      <c r="F86" s="13">
        <f>SUM(F63)</f>
        <v>9046.7999999999993</v>
      </c>
      <c r="G86" s="13">
        <f t="shared" ref="G86:R87" si="133">SUM(G63)</f>
        <v>0</v>
      </c>
      <c r="H86" s="13">
        <f t="shared" ref="H86:K86" si="134">SUM(H63)</f>
        <v>0</v>
      </c>
      <c r="I86" s="13">
        <f t="shared" si="134"/>
        <v>9046.7999999999993</v>
      </c>
      <c r="J86" s="13">
        <f t="shared" si="134"/>
        <v>0</v>
      </c>
      <c r="K86" s="13">
        <f t="shared" si="134"/>
        <v>0</v>
      </c>
      <c r="L86" s="13">
        <f t="shared" si="133"/>
        <v>9046.7000000000007</v>
      </c>
      <c r="M86" s="13">
        <f t="shared" ref="M86:Q86" si="135">SUM(M63)</f>
        <v>0</v>
      </c>
      <c r="N86" s="13">
        <f t="shared" si="135"/>
        <v>0</v>
      </c>
      <c r="O86" s="13">
        <f t="shared" si="135"/>
        <v>9046.7000000000007</v>
      </c>
      <c r="P86" s="13">
        <f t="shared" si="135"/>
        <v>0</v>
      </c>
      <c r="Q86" s="13">
        <f t="shared" si="135"/>
        <v>0</v>
      </c>
      <c r="R86" s="13">
        <f t="shared" si="133"/>
        <v>-9.9999999998544808E-2</v>
      </c>
      <c r="S86" s="46">
        <v>0</v>
      </c>
      <c r="T86" s="42"/>
    </row>
    <row r="87" spans="1:21" s="5" customFormat="1">
      <c r="A87" s="76"/>
      <c r="B87" s="69" t="s">
        <v>12</v>
      </c>
      <c r="C87" s="69"/>
      <c r="D87" s="69"/>
      <c r="E87" s="13">
        <f>SUM(E64+E60)</f>
        <v>23950.9</v>
      </c>
      <c r="F87" s="13">
        <f>SUM(F64+F60)</f>
        <v>23950.9</v>
      </c>
      <c r="G87" s="13">
        <f>SUM(G64+G60)</f>
        <v>16333.5</v>
      </c>
      <c r="H87" s="13">
        <f t="shared" ref="H87:K87" si="136">SUM(H64+H60)</f>
        <v>0</v>
      </c>
      <c r="I87" s="13">
        <f t="shared" si="136"/>
        <v>3588.4</v>
      </c>
      <c r="J87" s="13">
        <f t="shared" si="136"/>
        <v>4029</v>
      </c>
      <c r="K87" s="13">
        <f t="shared" si="136"/>
        <v>0</v>
      </c>
      <c r="L87" s="13">
        <f>SUM(L64+L60)</f>
        <v>23950.799999999999</v>
      </c>
      <c r="M87" s="13">
        <f>SUM(M64+M60)</f>
        <v>16333.4</v>
      </c>
      <c r="N87" s="13">
        <f t="shared" ref="N87:Q87" si="137">SUM(N64+N60)</f>
        <v>0</v>
      </c>
      <c r="O87" s="13">
        <f t="shared" si="137"/>
        <v>3588.4</v>
      </c>
      <c r="P87" s="13">
        <f t="shared" si="137"/>
        <v>4029</v>
      </c>
      <c r="Q87" s="13">
        <f t="shared" si="137"/>
        <v>0</v>
      </c>
      <c r="R87" s="13">
        <f t="shared" si="133"/>
        <v>-0.10000000000218279</v>
      </c>
      <c r="S87" s="46">
        <v>0</v>
      </c>
      <c r="T87" s="42"/>
    </row>
    <row r="88" spans="1:21" s="5" customFormat="1">
      <c r="A88" s="76"/>
      <c r="B88" s="69" t="s">
        <v>13</v>
      </c>
      <c r="C88" s="69"/>
      <c r="D88" s="69"/>
      <c r="E88" s="13">
        <f>SUM(E65)</f>
        <v>0</v>
      </c>
      <c r="F88" s="13">
        <f>SUM(F65)</f>
        <v>0</v>
      </c>
      <c r="G88" s="13">
        <f t="shared" ref="G88:R88" si="138">SUM(G65)</f>
        <v>0</v>
      </c>
      <c r="H88" s="13">
        <f t="shared" ref="H88:K88" si="139">SUM(H65)</f>
        <v>0</v>
      </c>
      <c r="I88" s="13">
        <f t="shared" si="139"/>
        <v>0</v>
      </c>
      <c r="J88" s="13">
        <f t="shared" si="139"/>
        <v>0</v>
      </c>
      <c r="K88" s="13">
        <f t="shared" si="139"/>
        <v>0</v>
      </c>
      <c r="L88" s="13">
        <f t="shared" si="138"/>
        <v>0</v>
      </c>
      <c r="M88" s="13">
        <f t="shared" ref="M88:Q88" si="140">SUM(M65)</f>
        <v>0</v>
      </c>
      <c r="N88" s="13">
        <f t="shared" si="140"/>
        <v>0</v>
      </c>
      <c r="O88" s="13">
        <f t="shared" si="140"/>
        <v>0</v>
      </c>
      <c r="P88" s="13">
        <f t="shared" si="140"/>
        <v>0</v>
      </c>
      <c r="Q88" s="13">
        <f t="shared" si="140"/>
        <v>0</v>
      </c>
      <c r="R88" s="13">
        <f t="shared" si="138"/>
        <v>0</v>
      </c>
      <c r="S88" s="46">
        <v>0</v>
      </c>
      <c r="T88" s="42"/>
    </row>
    <row r="89" spans="1:21" s="7" customFormat="1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</row>
    <row r="90" spans="1:21" ht="15.75">
      <c r="A90" s="29" t="s">
        <v>64</v>
      </c>
    </row>
    <row r="91" spans="1:21">
      <c r="A91" s="26" t="s">
        <v>61</v>
      </c>
    </row>
    <row r="92" spans="1:21">
      <c r="A92" s="26" t="s">
        <v>62</v>
      </c>
    </row>
    <row r="93" spans="1:21" ht="15.75">
      <c r="A93" s="27" t="s">
        <v>26</v>
      </c>
    </row>
    <row r="94" spans="1:21">
      <c r="A94" s="26" t="s">
        <v>23</v>
      </c>
    </row>
    <row r="95" spans="1:21">
      <c r="A95" s="26" t="s">
        <v>22</v>
      </c>
      <c r="T95" s="59" t="s">
        <v>63</v>
      </c>
    </row>
    <row r="96" spans="1:21" s="28" customFormat="1">
      <c r="A96" s="28" t="s">
        <v>72</v>
      </c>
    </row>
  </sheetData>
  <mergeCells count="87">
    <mergeCell ref="G12:K12"/>
    <mergeCell ref="A4:T4"/>
    <mergeCell ref="A5:T5"/>
    <mergeCell ref="A6:T6"/>
    <mergeCell ref="A9:T9"/>
    <mergeCell ref="A10:T10"/>
    <mergeCell ref="A12:A13"/>
    <mergeCell ref="B12:B13"/>
    <mergeCell ref="C12:C13"/>
    <mergeCell ref="D12:D13"/>
    <mergeCell ref="E12:E13"/>
    <mergeCell ref="F12:F13"/>
    <mergeCell ref="L12:L13"/>
    <mergeCell ref="R12:S12"/>
    <mergeCell ref="T12:T13"/>
    <mergeCell ref="A15:T15"/>
    <mergeCell ref="A17:A20"/>
    <mergeCell ref="B17:B20"/>
    <mergeCell ref="C17:C20"/>
    <mergeCell ref="A21:A24"/>
    <mergeCell ref="B21:B24"/>
    <mergeCell ref="C21:C24"/>
    <mergeCell ref="A16:T16"/>
    <mergeCell ref="A25:A28"/>
    <mergeCell ref="B25:B28"/>
    <mergeCell ref="C25:C28"/>
    <mergeCell ref="A29:A32"/>
    <mergeCell ref="B29:D29"/>
    <mergeCell ref="B30:D30"/>
    <mergeCell ref="B31:D31"/>
    <mergeCell ref="B32:D32"/>
    <mergeCell ref="A46:T46"/>
    <mergeCell ref="A33:T33"/>
    <mergeCell ref="A34:A37"/>
    <mergeCell ref="B34:B37"/>
    <mergeCell ref="C34:C37"/>
    <mergeCell ref="A38:A41"/>
    <mergeCell ref="B38:B41"/>
    <mergeCell ref="C38:C41"/>
    <mergeCell ref="A42:A45"/>
    <mergeCell ref="B42:D42"/>
    <mergeCell ref="B43:D43"/>
    <mergeCell ref="B44:D44"/>
    <mergeCell ref="B45:D45"/>
    <mergeCell ref="A47:A50"/>
    <mergeCell ref="B47:B50"/>
    <mergeCell ref="C47:C50"/>
    <mergeCell ref="A51:A54"/>
    <mergeCell ref="B51:B54"/>
    <mergeCell ref="C51:C54"/>
    <mergeCell ref="A55:A58"/>
    <mergeCell ref="B55:B58"/>
    <mergeCell ref="C55:C58"/>
    <mergeCell ref="A59:A62"/>
    <mergeCell ref="B59:B62"/>
    <mergeCell ref="C59:C62"/>
    <mergeCell ref="B88:D88"/>
    <mergeCell ref="A75:T75"/>
    <mergeCell ref="A63:A66"/>
    <mergeCell ref="B63:B66"/>
    <mergeCell ref="C63:C66"/>
    <mergeCell ref="A67:A70"/>
    <mergeCell ref="B67:D67"/>
    <mergeCell ref="B68:D68"/>
    <mergeCell ref="B69:D69"/>
    <mergeCell ref="B70:D70"/>
    <mergeCell ref="A71:A74"/>
    <mergeCell ref="B71:D71"/>
    <mergeCell ref="B72:D72"/>
    <mergeCell ref="B73:D73"/>
    <mergeCell ref="B74:D74"/>
    <mergeCell ref="M12:Q12"/>
    <mergeCell ref="B89:T89"/>
    <mergeCell ref="B76:D76"/>
    <mergeCell ref="B77:D77"/>
    <mergeCell ref="B78:D78"/>
    <mergeCell ref="B79:D79"/>
    <mergeCell ref="A80:T80"/>
    <mergeCell ref="A81:A84"/>
    <mergeCell ref="B81:D81"/>
    <mergeCell ref="B82:D82"/>
    <mergeCell ref="B83:D83"/>
    <mergeCell ref="B84:D84"/>
    <mergeCell ref="A85:A88"/>
    <mergeCell ref="B85:D85"/>
    <mergeCell ref="B86:D86"/>
    <mergeCell ref="B87:D87"/>
  </mergeCells>
  <pageMargins left="0.19685039370078741" right="0.19685039370078741" top="0.19685039370078741" bottom="0.19685039370078741" header="0.31496062992125984" footer="0.31496062992125984"/>
  <pageSetup paperSize="9" scale="47" orientation="landscape" horizontalDpi="180" verticalDpi="180" r:id="rId1"/>
  <rowBreaks count="2" manualBreakCount="2">
    <brk id="45" max="18" man="1"/>
    <brk id="70" max="18" man="1"/>
  </rowBreaks>
  <colBreaks count="1" manualBreakCount="1">
    <brk id="19" max="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 2014-2018 годы для УЭП</vt:lpstr>
      <vt:lpstr>с 2014-2018 годы рабочая</vt:lpstr>
      <vt:lpstr>'с 2014-2018 годы для УЭП'!Заголовки_для_печати</vt:lpstr>
      <vt:lpstr>'с 2014-2018 годы рабочая'!Заголовки_для_печати</vt:lpstr>
      <vt:lpstr>'с 2014-2018 годы для УЭП'!Область_печати</vt:lpstr>
      <vt:lpstr>'с 2014-2018 годы рабочая'!Область_печати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CB-128</cp:lastModifiedBy>
  <cp:lastPrinted>2019-01-29T05:04:04Z</cp:lastPrinted>
  <dcterms:created xsi:type="dcterms:W3CDTF">2014-03-31T10:57:35Z</dcterms:created>
  <dcterms:modified xsi:type="dcterms:W3CDTF">2019-01-29T05:15:56Z</dcterms:modified>
</cp:coreProperties>
</file>