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40" windowWidth="19320" windowHeight="113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1" i="1" l="1"/>
  <c r="G67" i="1"/>
  <c r="G57" i="1" l="1"/>
  <c r="E124" i="1" l="1"/>
  <c r="F124" i="1"/>
  <c r="F116" i="1"/>
  <c r="E119" i="1"/>
  <c r="F119" i="1"/>
  <c r="E51" i="1"/>
  <c r="G130" i="1" l="1"/>
  <c r="F130" i="1"/>
  <c r="E130" i="1"/>
  <c r="H146" i="1" l="1"/>
  <c r="E146" i="1"/>
  <c r="G145" i="1"/>
  <c r="G142" i="1" s="1"/>
  <c r="F145" i="1"/>
  <c r="F142" i="1" s="1"/>
  <c r="E145" i="1"/>
  <c r="H144" i="1"/>
  <c r="E144" i="1"/>
  <c r="E142" i="1" s="1"/>
  <c r="H143" i="1"/>
  <c r="E143" i="1"/>
  <c r="H141" i="1"/>
  <c r="E141" i="1"/>
  <c r="G140" i="1"/>
  <c r="G137" i="1" s="1"/>
  <c r="F140" i="1"/>
  <c r="F137" i="1" s="1"/>
  <c r="E140" i="1"/>
  <c r="E137" i="1" s="1"/>
  <c r="H139" i="1"/>
  <c r="E139" i="1"/>
  <c r="H138" i="1"/>
  <c r="E138" i="1"/>
  <c r="H136" i="1"/>
  <c r="E136" i="1"/>
  <c r="G135" i="1"/>
  <c r="G132" i="1" s="1"/>
  <c r="F135" i="1"/>
  <c r="E135" i="1" s="1"/>
  <c r="H134" i="1"/>
  <c r="E134" i="1"/>
  <c r="H133" i="1"/>
  <c r="E133" i="1"/>
  <c r="G131" i="1"/>
  <c r="F131" i="1"/>
  <c r="G129" i="1"/>
  <c r="F129" i="1"/>
  <c r="G128" i="1"/>
  <c r="F128" i="1"/>
  <c r="H120" i="1"/>
  <c r="H119" i="1"/>
  <c r="H118" i="1"/>
  <c r="H117" i="1"/>
  <c r="H116" i="1"/>
  <c r="E116" i="1"/>
  <c r="G109" i="1"/>
  <c r="H109" i="1" s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H69" i="1" s="1"/>
  <c r="F69" i="1"/>
  <c r="I68" i="1"/>
  <c r="H68" i="1"/>
  <c r="I67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29" i="1" s="1"/>
  <c r="H55" i="1"/>
  <c r="E55" i="1"/>
  <c r="G54" i="1"/>
  <c r="F54" i="1"/>
  <c r="G52" i="1"/>
  <c r="F52" i="1"/>
  <c r="E52" i="1"/>
  <c r="G51" i="1"/>
  <c r="F51" i="1"/>
  <c r="G50" i="1"/>
  <c r="F50" i="1"/>
  <c r="E50" i="1"/>
  <c r="G49" i="1"/>
  <c r="F49" i="1"/>
  <c r="E49" i="1"/>
  <c r="H47" i="1"/>
  <c r="H46" i="1"/>
  <c r="H45" i="1"/>
  <c r="H44" i="1"/>
  <c r="G43" i="1"/>
  <c r="F43" i="1"/>
  <c r="H43" i="1" s="1"/>
  <c r="E43" i="1"/>
  <c r="H42" i="1"/>
  <c r="H41" i="1"/>
  <c r="H40" i="1"/>
  <c r="I39" i="1"/>
  <c r="H39" i="1"/>
  <c r="G38" i="1"/>
  <c r="F38" i="1"/>
  <c r="E38" i="1"/>
  <c r="H37" i="1"/>
  <c r="I36" i="1"/>
  <c r="H36" i="1"/>
  <c r="H33" i="1" s="1"/>
  <c r="H35" i="1"/>
  <c r="H34" i="1"/>
  <c r="G33" i="1"/>
  <c r="F33" i="1"/>
  <c r="E33" i="1"/>
  <c r="H32" i="1"/>
  <c r="I31" i="1"/>
  <c r="H31" i="1"/>
  <c r="H30" i="1"/>
  <c r="H29" i="1"/>
  <c r="G28" i="1"/>
  <c r="F28" i="1"/>
  <c r="E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I38" i="1" l="1"/>
  <c r="G112" i="1"/>
  <c r="G123" i="1" s="1"/>
  <c r="H88" i="1"/>
  <c r="H131" i="1"/>
  <c r="I51" i="1"/>
  <c r="I18" i="1"/>
  <c r="I129" i="1"/>
  <c r="I108" i="1"/>
  <c r="E74" i="1"/>
  <c r="H100" i="1"/>
  <c r="E132" i="1"/>
  <c r="I88" i="1"/>
  <c r="I74" i="1"/>
  <c r="H90" i="1"/>
  <c r="H107" i="1"/>
  <c r="I28" i="1"/>
  <c r="F112" i="1"/>
  <c r="F123" i="1" s="1"/>
  <c r="F114" i="1"/>
  <c r="F125" i="1" s="1"/>
  <c r="E69" i="1"/>
  <c r="H74" i="1"/>
  <c r="I95" i="1"/>
  <c r="H106" i="1"/>
  <c r="I33" i="1"/>
  <c r="F111" i="1"/>
  <c r="F122" i="1" s="1"/>
  <c r="H51" i="1"/>
  <c r="G114" i="1"/>
  <c r="G125" i="1" s="1"/>
  <c r="E128" i="1"/>
  <c r="E131" i="1"/>
  <c r="H86" i="1"/>
  <c r="I90" i="1"/>
  <c r="E95" i="1"/>
  <c r="H108" i="1"/>
  <c r="H129" i="1"/>
  <c r="F132" i="1"/>
  <c r="I132" i="1" s="1"/>
  <c r="H135" i="1"/>
  <c r="H140" i="1"/>
  <c r="H145" i="1"/>
  <c r="E125" i="1"/>
  <c r="E105" i="1"/>
  <c r="E111" i="1"/>
  <c r="I54" i="1"/>
  <c r="E100" i="1"/>
  <c r="I23" i="1"/>
  <c r="G111" i="1"/>
  <c r="G122" i="1" s="1"/>
  <c r="H52" i="1"/>
  <c r="I59" i="1"/>
  <c r="H85" i="1"/>
  <c r="F113" i="1"/>
  <c r="G105" i="1"/>
  <c r="F127" i="1"/>
  <c r="I131" i="1"/>
  <c r="H132" i="1"/>
  <c r="H137" i="1"/>
  <c r="I137" i="1"/>
  <c r="H142" i="1"/>
  <c r="I142" i="1"/>
  <c r="E113" i="1"/>
  <c r="E114" i="1"/>
  <c r="H28" i="1"/>
  <c r="E48" i="1"/>
  <c r="H49" i="1"/>
  <c r="I52" i="1"/>
  <c r="H54" i="1"/>
  <c r="H59" i="1"/>
  <c r="G64" i="1"/>
  <c r="H67" i="1"/>
  <c r="F84" i="1"/>
  <c r="E86" i="1"/>
  <c r="E84" i="1" s="1"/>
  <c r="G87" i="1"/>
  <c r="G113" i="1" s="1"/>
  <c r="H95" i="1"/>
  <c r="H128" i="1"/>
  <c r="I135" i="1"/>
  <c r="I140" i="1"/>
  <c r="I145" i="1"/>
  <c r="G127" i="1"/>
  <c r="H18" i="1"/>
  <c r="H23" i="1"/>
  <c r="H38" i="1"/>
  <c r="F48" i="1"/>
  <c r="I49" i="1"/>
  <c r="H50" i="1"/>
  <c r="E54" i="1"/>
  <c r="I128" i="1"/>
  <c r="G48" i="1"/>
  <c r="I50" i="1"/>
  <c r="F105" i="1"/>
  <c r="H105" i="1" l="1"/>
  <c r="E112" i="1"/>
  <c r="I111" i="1"/>
  <c r="I113" i="1"/>
  <c r="H112" i="1"/>
  <c r="G110" i="1"/>
  <c r="H114" i="1"/>
  <c r="I114" i="1"/>
  <c r="E110" i="1"/>
  <c r="E123" i="1"/>
  <c r="F110" i="1"/>
  <c r="H111" i="1"/>
  <c r="I112" i="1"/>
  <c r="E127" i="1"/>
  <c r="I127" i="1"/>
  <c r="H127" i="1"/>
  <c r="I123" i="1"/>
  <c r="H123" i="1"/>
  <c r="I105" i="1"/>
  <c r="I130" i="1"/>
  <c r="H130" i="1"/>
  <c r="H48" i="1"/>
  <c r="I48" i="1"/>
  <c r="H122" i="1"/>
  <c r="I122" i="1"/>
  <c r="E122" i="1"/>
  <c r="E121" i="1" s="1"/>
  <c r="F121" i="1"/>
  <c r="H113" i="1"/>
  <c r="G124" i="1"/>
  <c r="G121" i="1" s="1"/>
  <c r="I87" i="1"/>
  <c r="H87" i="1"/>
  <c r="I64" i="1"/>
  <c r="H64" i="1"/>
  <c r="H125" i="1"/>
  <c r="I125" i="1"/>
  <c r="G84" i="1"/>
  <c r="I110" i="1" l="1"/>
  <c r="H110" i="1"/>
  <c r="H121" i="1"/>
  <c r="I121" i="1"/>
  <c r="H84" i="1"/>
  <c r="I84" i="1"/>
  <c r="I124" i="1"/>
  <c r="H124" i="1"/>
</calcChain>
</file>

<file path=xl/sharedStrings.xml><?xml version="1.0" encoding="utf-8"?>
<sst xmlns="http://schemas.openxmlformats.org/spreadsheetml/2006/main" count="242" uniqueCount="95">
  <si>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</si>
  <si>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</si>
  <si>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</si>
  <si>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</si>
  <si>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</si>
  <si>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</si>
  <si>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</si>
  <si>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</si>
  <si>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</si>
  <si>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</si>
  <si>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</si>
  <si>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</si>
  <si>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</si>
  <si>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</si>
  <si>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</si>
  <si>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</si>
  <si>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</si>
  <si>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</si>
  <si>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</si>
  <si>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</si>
  <si>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</si>
  <si>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</si>
  <si>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</si>
  <si>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</si>
  <si>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</si>
  <si>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</si>
  <si>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</si>
  <si>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</si>
  <si>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</si>
  <si>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</si>
  <si>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</si>
  <si>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</si>
  <si>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</si>
  <si>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</si>
  <si>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</si>
  <si>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</si>
  <si>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</si>
  <si>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</si>
  <si>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</si>
  <si>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</si>
  <si>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</si>
  <si>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</si>
  <si>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</si>
  <si>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</si>
  <si>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</si>
  <si>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</si>
  <si>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</si>
  <si>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</si>
  <si>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</si>
  <si>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</si>
  <si>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</si>
  <si>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</si>
  <si>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</si>
  <si>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</si>
  <si>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</si>
  <si>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</si>
  <si>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</si>
  <si>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</si>
  <si>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</si>
  <si>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</si>
  <si>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</si>
  <si>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</si>
  <si>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</si>
  <si>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</si>
  <si>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</si>
  <si>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</si>
  <si>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</si>
  <si>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</si>
  <si>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</si>
  <si>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</si>
  <si>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</si>
  <si>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</si>
  <si>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1999821,0 р.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</si>
  <si>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</si>
  <si>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</si>
  <si>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</si>
  <si>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</si>
  <si>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</si>
  <si>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</si>
  <si>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</si>
  <si>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</si>
  <si>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В январе оплачены услуги по проведению фейерверка в честь Нового года. </t>
  </si>
  <si>
    <t xml:space="preserve">Укрепление материально-технической базы, модернизация, капитальный ремонт и ремонт учреждений в сфере культуры </t>
  </si>
  <si>
    <t xml:space="preserve">                        </t>
  </si>
  <si>
    <t>01 апреля</t>
  </si>
  <si>
    <t>2021 г.</t>
  </si>
  <si>
    <t xml:space="preserve">Объем музейных фондов составляет 35 616 единиц хранения, из них: 25 356 единиц основного фонда, 10 260 единиц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
Электронная база инвентаризированного фонда на конец отчетного периода составляет    18 474 единиц хранения музейных предметов или 70,3% от числа музейных предметов основного фонда, 50,1% от совокупного музейного фонда.
Всего посетителей в стационарных условиях за отчетный период 2021 года 2100 человек, в т.ч. 925 – детей, подростки и молодёжь; 1175 – взрослые (организованно музей посетило 427 человека, индивидуально музей посетило 1673 человека). Число посетителей вне стационара (временные выставки, культурно-просветительские и массовые мероприятия) 399 человек, в т.ч. 331 – дети, подростки и молодёжь; 68 – взрослые.
</t>
  </si>
  <si>
    <t xml:space="preserve">Количество педагогических работников составляет 58 человек; во II полугодии 2020- 2021 учебного года количество учащихся в МБУ ДО «Детская школа искусств города Югорска» - 1007.
Достижения учащихся в конкурсах различного уровня
Музыкальное отделение (расчет % от общего количества учащихся отделения):
Всего участников конкурсов всех уровней – 209 учащихся (58%);
Всероссийский уровень – 21 учащихся (5,5%) , 8 наград; 
Международный уровень – 100 учащихся (26,3%), 19 наград.
Художественное отделение (расчет % от общего количества учащихся отделения):
Всего участников конкурсов всех уровней –314 учащихся (51,2%);
Всего участников конкурсов всех уровней: 85 (14 %)
Всего победителей и призеров всех уровней: 80 (13 %)
Региональный уровень-4 учащихся, 4 победителя и призёра (1%) 
Всероссийский уровень-7 учащихся, 7 победителя и призёра (1,2%)
Международный уровень-25 учащихся, 25 победителя и призёра (4,2%)
</t>
  </si>
  <si>
    <t>По итогам 1 квартала 2021 года в МАУ «Центр культуры «Югра-презент» функционирует 56 клубных формирований, из них для детей - 31 формирование, в которых занимается 1 282 человека, в том числе детей - 714 человек. 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Учреждением в 1 квартале 2021 году проведено в офлайн режиме 54 культурно-массовых мероприятия (без учета  киносеансов) для разновозрастной аудитории 7 346 человек, в том числе для детей проведено 17 мероприятий для 1 510 посетителей. Удаленно через сеть интернет проведено 194 мероприятия, в том числе  для детей проведено 53 мероприятия. Количество посетителей удаленно через сеть интернет по итогам отчетного периода составило 119 154.
Всего в отчетном периоде 2021 года  клубные формирования приняли участие в 19 фестивалях и конкурсах различного уровня, в том числе международный уровень - 5, всероссийский уровень - 3, окружной уровень – 3, региональный – 2, муниципальный, межмуниципальный уровень – 6, межрегиональный – 1. Всего приняли участие 157 человек. Количество лауреатов, дипломантов и обладателей специальных номинаций составило 22 диплома/37 человек.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</si>
  <si>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центр".</t>
  </si>
  <si>
    <t>Исполнение запланировано во 2 квартале 2021 года</t>
  </si>
  <si>
    <t>Заключен муниципальный контракт на выполнение работ по инженерным изысканиям, разработке проектной и рабочей документации по реконструкции здания музыкального отделения муниципального бюджетного учреждения дополнительного образования «Детская школа искусств города Югорска» с ООО «Архитектурно-конструкторское бюро «Проект». Сроки выполнения работ определены с 21.07.2020 года до 30.06.2021 года.</t>
  </si>
  <si>
    <t>Предусмотрено оснащение Детской школы искусств города Югорска в 2021 году музыкальными инструментами, оборудованием и учебными материалами. В 1 квартале поставлено и оплачено:                                                                     - пианино;                                                                                                                         - звуковое оборудование (басовый комбоусилитель, активные акустические системы, стойки микрофонные в комплекте с кабелем, цифровые микшеры, микрофоны в комплекте с кабелем, радиосистема с капсюлем в комплекте с кабелем);                                                                                                - учебные материалы.</t>
  </si>
  <si>
    <t xml:space="preserve">В  МАУ "ЦК"Югра-презент":                                                                                                                                                                        - здание дооборудовано системой видеонаблюдения.                                                                                                            В "Централизованная библиотечная система города Югорска"                                              - приобретена рабочая станция библиотекаря.                                                                                                  В МБУ ДО "Детская школа искусств города Югорска":                                                              -  здание дооборудовано системой видеонаблюдения.                                                        В МБУ "Музей истории и этнографии":                                                                                         -  здание дооборудовано системой видеонаблюдения.               </t>
  </si>
  <si>
    <t xml:space="preserve">Количество читателей МБУ «ЦБС г. Югорска» по итогам 1 квартала 2021 года 4 921 человек, в том числе 1 524 детей в возрасте до 14 лет. За отчетный период библиотеки посетило 19 204 человека, в том числе  7 534 детей в возрасте до 14 лет. 
Из фондов библиотек выдано 65 183 экземпляров книг. По справочно-библиографическому обслуживанию пользователей выполнено 3 895 справок и проведено 342 консультации.
На конец отчетного периода  библиотечный фонд составляет 160 136 экземпляров, поступление новых книг 1 100 экземпляров.
В 1 квартале 2021 году экспонировалось 33 книжных выставок: из них в формате онлайн 12 выставок. Всего в отчетном периоде 2021 года библиотеки провели в офлайн 106 мероприятий, в которых приняло участие 4 486 читателей и волонтеров библиотек города, а также представителей общественных организаций и медийных персон, в формате онлайн 67 мероприятий, количество виртуальных зрителей составило 40 750 просмотров.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</si>
</sst>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6" fillId="2" borderId="15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topLeftCell="A14" zoomScale="110" zoomScaleNormal="110" workbookViewId="0">
      <selection activeCell="J23" sqref="J23:J27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</cols>
  <sheetData>
    <row r="1" spans="1:10" hidden="1" x14ac:dyDescent="0.25">
      <c r="H1" s="219"/>
      <c r="I1" s="91"/>
      <c r="J1" s="91"/>
    </row>
    <row r="2" spans="1:10" ht="15" hidden="1" customHeight="1" x14ac:dyDescent="0.25">
      <c r="H2" s="220"/>
      <c r="I2" s="221"/>
      <c r="J2" s="91"/>
    </row>
    <row r="3" spans="1:10" ht="15" hidden="1" customHeight="1" x14ac:dyDescent="0.25">
      <c r="H3" s="18"/>
      <c r="I3" s="220"/>
      <c r="J3" s="221"/>
    </row>
    <row r="4" spans="1:10" ht="15" hidden="1" customHeight="1" x14ac:dyDescent="0.25">
      <c r="H4" s="219"/>
      <c r="I4" s="222"/>
      <c r="J4" s="223"/>
    </row>
    <row r="5" spans="1:10" ht="15.75" customHeight="1" x14ac:dyDescent="0.25">
      <c r="A5" s="251" t="s">
        <v>60</v>
      </c>
      <c r="B5" s="251"/>
      <c r="C5" s="251"/>
      <c r="D5" s="251"/>
      <c r="E5" s="251"/>
      <c r="F5" s="251"/>
      <c r="G5" s="251"/>
      <c r="H5" s="251"/>
      <c r="I5" s="251"/>
      <c r="J5" s="251"/>
    </row>
    <row r="6" spans="1:10" ht="28.5" customHeight="1" x14ac:dyDescent="0.25">
      <c r="A6" s="251" t="s">
        <v>61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ht="15.75" x14ac:dyDescent="0.25">
      <c r="A7" s="12"/>
      <c r="B7" s="12"/>
      <c r="C7" s="12"/>
      <c r="D7" s="13" t="s">
        <v>62</v>
      </c>
      <c r="E7" s="14" t="s">
        <v>63</v>
      </c>
      <c r="F7" s="15" t="s">
        <v>84</v>
      </c>
      <c r="G7" s="16" t="s">
        <v>85</v>
      </c>
      <c r="H7" s="12"/>
      <c r="I7" s="12"/>
      <c r="J7" s="17"/>
    </row>
    <row r="8" spans="1:10" ht="14.25" customHeight="1" x14ac:dyDescent="0.25"/>
    <row r="9" spans="1:10" x14ac:dyDescent="0.25">
      <c r="A9" s="245" t="s">
        <v>58</v>
      </c>
      <c r="B9" s="245"/>
      <c r="C9" s="245"/>
      <c r="D9" s="245"/>
      <c r="E9" s="246"/>
      <c r="F9" s="247"/>
      <c r="G9" s="248"/>
      <c r="H9" s="248"/>
      <c r="I9" s="248"/>
      <c r="J9" s="248"/>
    </row>
    <row r="10" spans="1:10" x14ac:dyDescent="0.25">
      <c r="A10" s="90" t="s">
        <v>59</v>
      </c>
      <c r="B10" s="249"/>
      <c r="C10" s="249"/>
      <c r="D10" s="249"/>
      <c r="E10" s="249"/>
      <c r="F10" s="250"/>
      <c r="G10" s="250"/>
      <c r="H10" s="250"/>
      <c r="I10" s="250"/>
      <c r="J10" s="250"/>
    </row>
    <row r="11" spans="1:10" x14ac:dyDescent="0.25">
      <c r="A11" s="205" t="s">
        <v>13</v>
      </c>
      <c r="B11" s="206"/>
      <c r="C11" s="206"/>
      <c r="D11" s="206"/>
      <c r="E11" s="207"/>
      <c r="F11" s="207"/>
      <c r="G11" s="207"/>
      <c r="H11" s="207"/>
      <c r="I11" s="207"/>
      <c r="J11" s="207"/>
    </row>
    <row r="12" spans="1:10" ht="15" customHeight="1" x14ac:dyDescent="0.25">
      <c r="A12" s="208" t="s">
        <v>57</v>
      </c>
      <c r="B12" s="208"/>
      <c r="C12" s="208"/>
      <c r="D12" s="208"/>
      <c r="E12" s="209"/>
      <c r="F12" s="209"/>
      <c r="G12" s="209"/>
      <c r="H12" s="209"/>
      <c r="I12" s="209"/>
      <c r="J12" s="209"/>
    </row>
    <row r="13" spans="1:10" ht="17.25" customHeight="1" x14ac:dyDescent="0.25">
      <c r="A13" s="135" t="s">
        <v>0</v>
      </c>
      <c r="B13" s="135" t="s">
        <v>17</v>
      </c>
      <c r="C13" s="135" t="s">
        <v>47</v>
      </c>
      <c r="D13" s="134" t="s">
        <v>1</v>
      </c>
      <c r="E13" s="195" t="s">
        <v>48</v>
      </c>
      <c r="F13" s="135" t="s">
        <v>49</v>
      </c>
      <c r="G13" s="135" t="s">
        <v>50</v>
      </c>
      <c r="H13" s="253" t="s">
        <v>53</v>
      </c>
      <c r="I13" s="253"/>
      <c r="J13" s="253"/>
    </row>
    <row r="14" spans="1:10" ht="39.75" customHeight="1" x14ac:dyDescent="0.25">
      <c r="A14" s="210"/>
      <c r="B14" s="210"/>
      <c r="C14" s="210"/>
      <c r="D14" s="134"/>
      <c r="E14" s="199"/>
      <c r="F14" s="201"/>
      <c r="G14" s="252"/>
      <c r="H14" s="10" t="s">
        <v>51</v>
      </c>
      <c r="I14" s="10" t="s">
        <v>52</v>
      </c>
      <c r="J14" s="135" t="s">
        <v>54</v>
      </c>
    </row>
    <row r="15" spans="1:10" ht="53.25" customHeight="1" x14ac:dyDescent="0.25">
      <c r="A15" s="211"/>
      <c r="B15" s="211"/>
      <c r="C15" s="211"/>
      <c r="D15" s="134"/>
      <c r="E15" s="200"/>
      <c r="F15" s="194"/>
      <c r="G15" s="133"/>
      <c r="H15" s="11" t="s">
        <v>55</v>
      </c>
      <c r="I15" s="11" t="s">
        <v>56</v>
      </c>
      <c r="J15" s="194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195" t="s">
        <v>40</v>
      </c>
      <c r="B17" s="196"/>
      <c r="C17" s="196"/>
      <c r="D17" s="196"/>
      <c r="E17" s="196"/>
      <c r="F17" s="196"/>
      <c r="G17" s="197"/>
      <c r="H17" s="197"/>
      <c r="I17" s="197"/>
      <c r="J17" s="198"/>
    </row>
    <row r="18" spans="1:14" s="69" customFormat="1" ht="28.5" customHeight="1" x14ac:dyDescent="0.25">
      <c r="A18" s="202" t="s">
        <v>19</v>
      </c>
      <c r="B18" s="212" t="s">
        <v>11</v>
      </c>
      <c r="C18" s="212" t="s">
        <v>13</v>
      </c>
      <c r="D18" s="66" t="s">
        <v>2</v>
      </c>
      <c r="E18" s="67">
        <f>SUM(E19:E22)</f>
        <v>32921</v>
      </c>
      <c r="F18" s="67">
        <f>SUM(F19:F22)</f>
        <v>32921</v>
      </c>
      <c r="G18" s="68">
        <f>SUM(G19:G22)</f>
        <v>6300.3</v>
      </c>
      <c r="H18" s="68">
        <f>G18-F18</f>
        <v>-26620.7</v>
      </c>
      <c r="I18" s="68">
        <f>G18/F18*100</f>
        <v>19.137632514200661</v>
      </c>
      <c r="J18" s="225" t="s">
        <v>94</v>
      </c>
    </row>
    <row r="19" spans="1:14" s="69" customFormat="1" ht="38.25" customHeight="1" x14ac:dyDescent="0.25">
      <c r="A19" s="203"/>
      <c r="B19" s="213"/>
      <c r="C19" s="213"/>
      <c r="D19" s="70" t="s">
        <v>3</v>
      </c>
      <c r="E19" s="71">
        <v>0</v>
      </c>
      <c r="F19" s="71">
        <v>0</v>
      </c>
      <c r="G19" s="72">
        <v>0</v>
      </c>
      <c r="H19" s="72">
        <f>G19-F19</f>
        <v>0</v>
      </c>
      <c r="I19" s="72">
        <v>0</v>
      </c>
      <c r="J19" s="226"/>
      <c r="N19" s="69" t="s">
        <v>14</v>
      </c>
    </row>
    <row r="20" spans="1:14" s="69" customFormat="1" ht="42" customHeight="1" x14ac:dyDescent="0.25">
      <c r="A20" s="203"/>
      <c r="B20" s="213"/>
      <c r="C20" s="213"/>
      <c r="D20" s="70" t="s">
        <v>4</v>
      </c>
      <c r="E20" s="71">
        <v>324.8</v>
      </c>
      <c r="F20" s="71">
        <v>324.8</v>
      </c>
      <c r="G20" s="72">
        <v>15.3</v>
      </c>
      <c r="H20" s="72">
        <f>G20-F20</f>
        <v>-309.5</v>
      </c>
      <c r="I20" s="72">
        <f>G20/F20*100</f>
        <v>4.7105911330049262</v>
      </c>
      <c r="J20" s="226"/>
    </row>
    <row r="21" spans="1:14" s="69" customFormat="1" ht="45.75" customHeight="1" x14ac:dyDescent="0.25">
      <c r="A21" s="203"/>
      <c r="B21" s="213"/>
      <c r="C21" s="213"/>
      <c r="D21" s="70" t="s">
        <v>5</v>
      </c>
      <c r="E21" s="71">
        <v>32296.2</v>
      </c>
      <c r="F21" s="71">
        <v>32296.2</v>
      </c>
      <c r="G21" s="72">
        <v>6081.4</v>
      </c>
      <c r="H21" s="72">
        <f>G21-F21</f>
        <v>-26214.800000000003</v>
      </c>
      <c r="I21" s="72">
        <f>G21/F21*100</f>
        <v>18.83007908051102</v>
      </c>
      <c r="J21" s="226"/>
      <c r="L21" s="73"/>
    </row>
    <row r="22" spans="1:14" s="69" customFormat="1" ht="54.75" customHeight="1" thickBot="1" x14ac:dyDescent="0.3">
      <c r="A22" s="204"/>
      <c r="B22" s="214"/>
      <c r="C22" s="214"/>
      <c r="D22" s="74" t="s">
        <v>38</v>
      </c>
      <c r="E22" s="75">
        <v>300</v>
      </c>
      <c r="F22" s="75">
        <v>300</v>
      </c>
      <c r="G22" s="76">
        <v>203.6</v>
      </c>
      <c r="H22" s="76">
        <f>G22-F22</f>
        <v>-96.4</v>
      </c>
      <c r="I22" s="76">
        <f>G22/F22*100</f>
        <v>67.86666666666666</v>
      </c>
      <c r="J22" s="227"/>
      <c r="L22" s="190"/>
      <c r="M22" s="192"/>
    </row>
    <row r="23" spans="1:14" s="69" customFormat="1" ht="31.5" customHeight="1" x14ac:dyDescent="0.25">
      <c r="A23" s="215" t="s">
        <v>20</v>
      </c>
      <c r="B23" s="217" t="s">
        <v>12</v>
      </c>
      <c r="C23" s="217" t="s">
        <v>13</v>
      </c>
      <c r="D23" s="77" t="s">
        <v>2</v>
      </c>
      <c r="E23" s="78">
        <f>SUM(E24:E27)</f>
        <v>21897.8</v>
      </c>
      <c r="F23" s="78">
        <f>SUM(F24:F27)</f>
        <v>21897.8</v>
      </c>
      <c r="G23" s="79">
        <f>SUM(G24:G27)</f>
        <v>3831</v>
      </c>
      <c r="H23" s="79">
        <f t="shared" ref="H23:H52" si="0">G23-F23</f>
        <v>-18066.8</v>
      </c>
      <c r="I23" s="79">
        <f>G23/F23*100</f>
        <v>17.494908164290475</v>
      </c>
      <c r="J23" s="228" t="s">
        <v>86</v>
      </c>
      <c r="L23" s="191"/>
      <c r="M23" s="193"/>
    </row>
    <row r="24" spans="1:14" s="69" customFormat="1" ht="35.25" customHeight="1" x14ac:dyDescent="0.25">
      <c r="A24" s="203"/>
      <c r="B24" s="213"/>
      <c r="C24" s="213"/>
      <c r="D24" s="70" t="s">
        <v>3</v>
      </c>
      <c r="E24" s="71">
        <v>0</v>
      </c>
      <c r="F24" s="71">
        <v>0</v>
      </c>
      <c r="G24" s="72">
        <v>0</v>
      </c>
      <c r="H24" s="72">
        <f t="shared" si="0"/>
        <v>0</v>
      </c>
      <c r="I24" s="72">
        <v>0</v>
      </c>
      <c r="J24" s="229"/>
    </row>
    <row r="25" spans="1:14" s="69" customFormat="1" ht="34.5" customHeight="1" x14ac:dyDescent="0.25">
      <c r="A25" s="203"/>
      <c r="B25" s="213"/>
      <c r="C25" s="213"/>
      <c r="D25" s="70" t="s">
        <v>4</v>
      </c>
      <c r="E25" s="72">
        <v>0</v>
      </c>
      <c r="F25" s="72">
        <v>0</v>
      </c>
      <c r="G25" s="72">
        <v>0</v>
      </c>
      <c r="H25" s="72">
        <f t="shared" si="0"/>
        <v>0</v>
      </c>
      <c r="I25" s="72">
        <v>0</v>
      </c>
      <c r="J25" s="229"/>
    </row>
    <row r="26" spans="1:14" s="69" customFormat="1" ht="50.25" customHeight="1" x14ac:dyDescent="0.25">
      <c r="A26" s="203"/>
      <c r="B26" s="213"/>
      <c r="C26" s="213"/>
      <c r="D26" s="70" t="s">
        <v>5</v>
      </c>
      <c r="E26" s="71">
        <v>21035.3</v>
      </c>
      <c r="F26" s="71">
        <v>21035.3</v>
      </c>
      <c r="G26" s="72">
        <v>3812.5</v>
      </c>
      <c r="H26" s="72">
        <f t="shared" si="0"/>
        <v>-17222.8</v>
      </c>
      <c r="I26" s="72">
        <f>G26/F26*100</f>
        <v>18.1242958265392</v>
      </c>
      <c r="J26" s="229"/>
    </row>
    <row r="27" spans="1:14" s="69" customFormat="1" ht="51" customHeight="1" thickBot="1" x14ac:dyDescent="0.3">
      <c r="A27" s="216"/>
      <c r="B27" s="218"/>
      <c r="C27" s="218"/>
      <c r="D27" s="80" t="s">
        <v>38</v>
      </c>
      <c r="E27" s="81">
        <v>862.5</v>
      </c>
      <c r="F27" s="81">
        <v>862.5</v>
      </c>
      <c r="G27" s="82">
        <v>18.5</v>
      </c>
      <c r="H27" s="82">
        <f t="shared" si="0"/>
        <v>-844</v>
      </c>
      <c r="I27" s="82">
        <f>G27/F27*100</f>
        <v>2.1449275362318843</v>
      </c>
      <c r="J27" s="230"/>
    </row>
    <row r="28" spans="1:14" s="69" customFormat="1" ht="55.5" customHeight="1" x14ac:dyDescent="0.25">
      <c r="A28" s="167" t="s">
        <v>21</v>
      </c>
      <c r="B28" s="186" t="s">
        <v>82</v>
      </c>
      <c r="C28" s="178" t="s">
        <v>18</v>
      </c>
      <c r="D28" s="66" t="s">
        <v>2</v>
      </c>
      <c r="E28" s="67">
        <f>SUM(E29:E32)</f>
        <v>4000</v>
      </c>
      <c r="F28" s="67">
        <f>SUM(F29:F32)</f>
        <v>4000</v>
      </c>
      <c r="G28" s="68">
        <f>SUM(G29:G32)</f>
        <v>430.1</v>
      </c>
      <c r="H28" s="68">
        <f t="shared" si="0"/>
        <v>-3569.9</v>
      </c>
      <c r="I28" s="68">
        <f>G28/F28*100</f>
        <v>10.752500000000001</v>
      </c>
      <c r="J28" s="231" t="s">
        <v>93</v>
      </c>
    </row>
    <row r="29" spans="1:14" s="69" customFormat="1" ht="36.75" customHeight="1" x14ac:dyDescent="0.25">
      <c r="A29" s="168"/>
      <c r="B29" s="187"/>
      <c r="C29" s="179"/>
      <c r="D29" s="70" t="s">
        <v>3</v>
      </c>
      <c r="E29" s="71">
        <v>0</v>
      </c>
      <c r="F29" s="71">
        <v>0</v>
      </c>
      <c r="G29" s="72">
        <v>0</v>
      </c>
      <c r="H29" s="72">
        <f t="shared" si="0"/>
        <v>0</v>
      </c>
      <c r="I29" s="72">
        <v>0</v>
      </c>
      <c r="J29" s="232"/>
    </row>
    <row r="30" spans="1:14" s="69" customFormat="1" ht="21.75" customHeight="1" x14ac:dyDescent="0.25">
      <c r="A30" s="169"/>
      <c r="B30" s="188"/>
      <c r="C30" s="170"/>
      <c r="D30" s="70" t="s">
        <v>4</v>
      </c>
      <c r="E30" s="71">
        <v>0</v>
      </c>
      <c r="F30" s="71">
        <v>0</v>
      </c>
      <c r="G30" s="72">
        <v>0</v>
      </c>
      <c r="H30" s="72">
        <f t="shared" si="0"/>
        <v>0</v>
      </c>
      <c r="I30" s="72">
        <v>0</v>
      </c>
      <c r="J30" s="232"/>
    </row>
    <row r="31" spans="1:14" s="69" customFormat="1" ht="29.25" customHeight="1" x14ac:dyDescent="0.25">
      <c r="A31" s="169"/>
      <c r="B31" s="188"/>
      <c r="C31" s="170"/>
      <c r="D31" s="70" t="s">
        <v>5</v>
      </c>
      <c r="E31" s="71">
        <v>4000</v>
      </c>
      <c r="F31" s="71">
        <v>4000</v>
      </c>
      <c r="G31" s="72">
        <f>67+363.1</f>
        <v>430.1</v>
      </c>
      <c r="H31" s="72">
        <f t="shared" si="0"/>
        <v>-3569.9</v>
      </c>
      <c r="I31" s="72">
        <f>G31/F31*100</f>
        <v>10.752500000000001</v>
      </c>
      <c r="J31" s="232"/>
    </row>
    <row r="32" spans="1:14" s="69" customFormat="1" ht="19.5" customHeight="1" x14ac:dyDescent="0.25">
      <c r="A32" s="169"/>
      <c r="B32" s="188"/>
      <c r="C32" s="170"/>
      <c r="D32" s="80" t="s">
        <v>38</v>
      </c>
      <c r="E32" s="81">
        <v>0</v>
      </c>
      <c r="F32" s="81">
        <v>0</v>
      </c>
      <c r="G32" s="82">
        <v>0</v>
      </c>
      <c r="H32" s="82">
        <f>G32-F32</f>
        <v>0</v>
      </c>
      <c r="I32" s="82">
        <v>0</v>
      </c>
      <c r="J32" s="233"/>
    </row>
    <row r="33" spans="1:14" s="69" customFormat="1" ht="21.75" customHeight="1" x14ac:dyDescent="0.25">
      <c r="A33" s="170"/>
      <c r="B33" s="188"/>
      <c r="C33" s="218" t="s">
        <v>70</v>
      </c>
      <c r="D33" s="70" t="s">
        <v>2</v>
      </c>
      <c r="E33" s="71">
        <f>SUM(E34:E37)</f>
        <v>3829.7</v>
      </c>
      <c r="F33" s="71">
        <f>SUM(F34:F37)</f>
        <v>3829.7</v>
      </c>
      <c r="G33" s="71">
        <f>SUM(G34:G37)</f>
        <v>1333.6</v>
      </c>
      <c r="H33" s="82">
        <f>H36</f>
        <v>-2496.1</v>
      </c>
      <c r="I33" s="82">
        <f>G33/F33*100</f>
        <v>34.822570958560725</v>
      </c>
      <c r="J33" s="86" t="s">
        <v>91</v>
      </c>
    </row>
    <row r="34" spans="1:14" s="69" customFormat="1" ht="26.25" customHeight="1" x14ac:dyDescent="0.25">
      <c r="A34" s="170"/>
      <c r="B34" s="188"/>
      <c r="C34" s="179"/>
      <c r="D34" s="70" t="s">
        <v>3</v>
      </c>
      <c r="E34" s="71">
        <v>0</v>
      </c>
      <c r="F34" s="71">
        <v>0</v>
      </c>
      <c r="G34" s="72">
        <v>0</v>
      </c>
      <c r="H34" s="82">
        <f>G34-F34</f>
        <v>0</v>
      </c>
      <c r="I34" s="82">
        <v>0</v>
      </c>
      <c r="J34" s="87"/>
    </row>
    <row r="35" spans="1:14" s="69" customFormat="1" ht="36" customHeight="1" x14ac:dyDescent="0.25">
      <c r="A35" s="170"/>
      <c r="B35" s="188"/>
      <c r="C35" s="179"/>
      <c r="D35" s="70" t="s">
        <v>4</v>
      </c>
      <c r="E35" s="71">
        <v>0</v>
      </c>
      <c r="F35" s="71">
        <v>0</v>
      </c>
      <c r="G35" s="72">
        <v>0</v>
      </c>
      <c r="H35" s="82">
        <f>G35-F35</f>
        <v>0</v>
      </c>
      <c r="I35" s="82">
        <v>0</v>
      </c>
      <c r="J35" s="87"/>
    </row>
    <row r="36" spans="1:14" s="69" customFormat="1" ht="15.75" customHeight="1" x14ac:dyDescent="0.25">
      <c r="A36" s="170"/>
      <c r="B36" s="188"/>
      <c r="C36" s="179"/>
      <c r="D36" s="70" t="s">
        <v>5</v>
      </c>
      <c r="E36" s="71">
        <v>3829.7</v>
      </c>
      <c r="F36" s="71">
        <v>3829.7</v>
      </c>
      <c r="G36" s="72">
        <v>1333.6</v>
      </c>
      <c r="H36" s="82">
        <f>G36-F36</f>
        <v>-2496.1</v>
      </c>
      <c r="I36" s="82">
        <f>G36/F36*100</f>
        <v>34.822570958560725</v>
      </c>
      <c r="J36" s="87"/>
    </row>
    <row r="37" spans="1:14" s="69" customFormat="1" ht="26.25" customHeight="1" x14ac:dyDescent="0.25">
      <c r="A37" s="170"/>
      <c r="B37" s="189"/>
      <c r="C37" s="217"/>
      <c r="D37" s="70" t="s">
        <v>38</v>
      </c>
      <c r="E37" s="71">
        <v>0</v>
      </c>
      <c r="F37" s="71">
        <v>0</v>
      </c>
      <c r="G37" s="72">
        <v>0</v>
      </c>
      <c r="H37" s="72">
        <f>G37-F37</f>
        <v>0</v>
      </c>
      <c r="I37" s="72">
        <v>0</v>
      </c>
      <c r="J37" s="88"/>
    </row>
    <row r="38" spans="1:14" x14ac:dyDescent="0.25">
      <c r="A38" s="127" t="s">
        <v>22</v>
      </c>
      <c r="B38" s="173" t="s">
        <v>76</v>
      </c>
      <c r="C38" s="173" t="s">
        <v>13</v>
      </c>
      <c r="D38" s="52" t="s">
        <v>2</v>
      </c>
      <c r="E38" s="29">
        <f>SUM(E39:E42)</f>
        <v>18804.8</v>
      </c>
      <c r="F38" s="29">
        <f>SUM(F39:F42)</f>
        <v>18804.8</v>
      </c>
      <c r="G38" s="22">
        <f>SUM(G39:G42)</f>
        <v>6680.8809999999994</v>
      </c>
      <c r="H38" s="8">
        <f t="shared" si="0"/>
        <v>-12123.919</v>
      </c>
      <c r="I38" s="8">
        <f>G38/F38*100</f>
        <v>35.527530205054028</v>
      </c>
      <c r="J38" s="234" t="s">
        <v>92</v>
      </c>
      <c r="K38" s="60"/>
    </row>
    <row r="39" spans="1:14" ht="36.75" customHeight="1" x14ac:dyDescent="0.25">
      <c r="A39" s="127"/>
      <c r="B39" s="125"/>
      <c r="C39" s="125"/>
      <c r="D39" s="51" t="s">
        <v>3</v>
      </c>
      <c r="E39" s="4">
        <v>7187.2</v>
      </c>
      <c r="F39" s="4">
        <v>7187.2</v>
      </c>
      <c r="G39" s="8">
        <v>2553.4319999999998</v>
      </c>
      <c r="H39" s="8">
        <f t="shared" si="0"/>
        <v>-4633.768</v>
      </c>
      <c r="I39" s="8">
        <f>G39/F39*100</f>
        <v>35.527493321460376</v>
      </c>
      <c r="J39" s="235"/>
      <c r="K39" s="60"/>
    </row>
    <row r="40" spans="1:14" ht="48" customHeight="1" x14ac:dyDescent="0.25">
      <c r="A40" s="127"/>
      <c r="B40" s="125"/>
      <c r="C40" s="125"/>
      <c r="D40" s="51" t="s">
        <v>4</v>
      </c>
      <c r="E40" s="4">
        <v>11241.5</v>
      </c>
      <c r="F40" s="4">
        <v>11241.5</v>
      </c>
      <c r="G40" s="8">
        <v>3993.8319999999999</v>
      </c>
      <c r="H40" s="8">
        <f t="shared" si="0"/>
        <v>-7247.6679999999997</v>
      </c>
      <c r="I40" s="8">
        <v>0</v>
      </c>
      <c r="J40" s="235"/>
      <c r="K40" s="60"/>
    </row>
    <row r="41" spans="1:14" ht="23.25" customHeight="1" x14ac:dyDescent="0.25">
      <c r="A41" s="127"/>
      <c r="B41" s="125"/>
      <c r="C41" s="125"/>
      <c r="D41" s="51" t="s">
        <v>5</v>
      </c>
      <c r="E41" s="4">
        <v>376.1</v>
      </c>
      <c r="F41" s="4">
        <v>376.1</v>
      </c>
      <c r="G41" s="8">
        <v>133.61699999999999</v>
      </c>
      <c r="H41" s="8">
        <f t="shared" si="0"/>
        <v>-242.48300000000003</v>
      </c>
      <c r="I41" s="8">
        <v>0</v>
      </c>
      <c r="J41" s="235"/>
      <c r="K41" s="60"/>
      <c r="N41" t="s">
        <v>83</v>
      </c>
    </row>
    <row r="42" spans="1:14" ht="40.5" customHeight="1" thickBot="1" x14ac:dyDescent="0.3">
      <c r="A42" s="127"/>
      <c r="B42" s="129"/>
      <c r="C42" s="129"/>
      <c r="D42" s="48" t="s">
        <v>38</v>
      </c>
      <c r="E42" s="28">
        <v>0</v>
      </c>
      <c r="F42" s="28">
        <v>0</v>
      </c>
      <c r="G42" s="56">
        <v>0</v>
      </c>
      <c r="H42" s="56">
        <f t="shared" si="0"/>
        <v>0</v>
      </c>
      <c r="I42" s="56">
        <v>0</v>
      </c>
      <c r="J42" s="236"/>
      <c r="K42" s="60"/>
    </row>
    <row r="43" spans="1:14" ht="15" customHeight="1" x14ac:dyDescent="0.25">
      <c r="A43" s="176" t="s">
        <v>23</v>
      </c>
      <c r="B43" s="174" t="s">
        <v>77</v>
      </c>
      <c r="C43" s="174" t="s">
        <v>13</v>
      </c>
      <c r="D43" s="50" t="s">
        <v>2</v>
      </c>
      <c r="E43" s="30">
        <f>SUM(E44:E47)</f>
        <v>0</v>
      </c>
      <c r="F43" s="30">
        <f>SUM(F44:F47)</f>
        <v>0</v>
      </c>
      <c r="G43" s="27">
        <f>SUM(G44:G47)</f>
        <v>0</v>
      </c>
      <c r="H43" s="27">
        <f t="shared" si="0"/>
        <v>0</v>
      </c>
      <c r="I43" s="27">
        <v>0</v>
      </c>
      <c r="J43" s="103" t="s">
        <v>64</v>
      </c>
      <c r="K43" s="60"/>
    </row>
    <row r="44" spans="1:14" ht="24" x14ac:dyDescent="0.25">
      <c r="A44" s="176"/>
      <c r="B44" s="130"/>
      <c r="C44" s="130"/>
      <c r="D44" s="51" t="s">
        <v>3</v>
      </c>
      <c r="E44" s="4">
        <v>0</v>
      </c>
      <c r="F44" s="4">
        <v>0</v>
      </c>
      <c r="G44" s="8">
        <v>0</v>
      </c>
      <c r="H44" s="8">
        <f t="shared" si="0"/>
        <v>0</v>
      </c>
      <c r="I44" s="8">
        <v>0</v>
      </c>
      <c r="J44" s="104"/>
      <c r="K44" s="60"/>
    </row>
    <row r="45" spans="1:14" ht="39.75" customHeight="1" x14ac:dyDescent="0.25">
      <c r="A45" s="176"/>
      <c r="B45" s="130"/>
      <c r="C45" s="130"/>
      <c r="D45" s="51" t="s">
        <v>4</v>
      </c>
      <c r="E45" s="4">
        <v>0</v>
      </c>
      <c r="F45" s="4">
        <v>0</v>
      </c>
      <c r="G45" s="8">
        <v>0</v>
      </c>
      <c r="H45" s="8">
        <f t="shared" si="0"/>
        <v>0</v>
      </c>
      <c r="I45" s="8">
        <v>0</v>
      </c>
      <c r="J45" s="104"/>
      <c r="K45" s="60"/>
    </row>
    <row r="46" spans="1:14" x14ac:dyDescent="0.25">
      <c r="A46" s="182"/>
      <c r="B46" s="180"/>
      <c r="C46" s="180"/>
      <c r="D46" s="51" t="s">
        <v>5</v>
      </c>
      <c r="E46" s="4">
        <v>0</v>
      </c>
      <c r="F46" s="4">
        <v>0</v>
      </c>
      <c r="G46" s="8">
        <v>0</v>
      </c>
      <c r="H46" s="8">
        <f t="shared" si="0"/>
        <v>0</v>
      </c>
      <c r="I46" s="8">
        <v>0</v>
      </c>
      <c r="J46" s="104"/>
      <c r="K46" s="60"/>
    </row>
    <row r="47" spans="1:14" ht="26.25" customHeight="1" thickBot="1" x14ac:dyDescent="0.3">
      <c r="A47" s="183"/>
      <c r="B47" s="181"/>
      <c r="C47" s="181"/>
      <c r="D47" s="23" t="s">
        <v>38</v>
      </c>
      <c r="E47" s="31">
        <v>0</v>
      </c>
      <c r="F47" s="31">
        <v>0</v>
      </c>
      <c r="G47" s="25">
        <v>0</v>
      </c>
      <c r="H47" s="25">
        <f t="shared" si="0"/>
        <v>0</v>
      </c>
      <c r="I47" s="25">
        <v>0</v>
      </c>
      <c r="J47" s="105"/>
      <c r="K47" s="60"/>
    </row>
    <row r="48" spans="1:14" x14ac:dyDescent="0.25">
      <c r="A48" s="184"/>
      <c r="B48" s="173" t="s">
        <v>6</v>
      </c>
      <c r="C48" s="173"/>
      <c r="D48" s="52" t="s">
        <v>2</v>
      </c>
      <c r="E48" s="29">
        <f>E49+E50+E51+E52</f>
        <v>81453.299999999988</v>
      </c>
      <c r="F48" s="29">
        <f>SUM(F49:F52)</f>
        <v>81453.299999999988</v>
      </c>
      <c r="G48" s="22">
        <f>SUM(G49:G52)</f>
        <v>18442.263999999999</v>
      </c>
      <c r="H48" s="22">
        <f t="shared" si="0"/>
        <v>-63011.035999999993</v>
      </c>
      <c r="I48" s="22">
        <f>G48/F48*100</f>
        <v>22.641518514289785</v>
      </c>
      <c r="J48" s="163" t="s">
        <v>64</v>
      </c>
      <c r="K48" s="60"/>
    </row>
    <row r="49" spans="1:16" ht="24" x14ac:dyDescent="0.25">
      <c r="A49" s="122"/>
      <c r="B49" s="125"/>
      <c r="C49" s="125"/>
      <c r="D49" s="51" t="s">
        <v>3</v>
      </c>
      <c r="E49" s="4">
        <f>E19+E24+E39+E44+E29</f>
        <v>7187.2</v>
      </c>
      <c r="F49" s="4">
        <f>F19+F24+F39+F44+F29</f>
        <v>7187.2</v>
      </c>
      <c r="G49" s="8">
        <f>G19+G24+G29+G39+G44</f>
        <v>2553.4319999999998</v>
      </c>
      <c r="H49" s="8">
        <f t="shared" si="0"/>
        <v>-4633.768</v>
      </c>
      <c r="I49" s="8">
        <f>G49/F49*100</f>
        <v>35.527493321460376</v>
      </c>
      <c r="J49" s="104"/>
      <c r="K49" s="60"/>
    </row>
    <row r="50" spans="1:16" ht="24.75" customHeight="1" x14ac:dyDescent="0.25">
      <c r="A50" s="122"/>
      <c r="B50" s="125"/>
      <c r="C50" s="125"/>
      <c r="D50" s="51" t="s">
        <v>4</v>
      </c>
      <c r="E50" s="4">
        <f>E20+E25+E40+E45+E30</f>
        <v>11566.3</v>
      </c>
      <c r="F50" s="4">
        <f>F20+F25+F40+F45+F30</f>
        <v>11566.3</v>
      </c>
      <c r="G50" s="8">
        <f>G20+G25+G30+G40+G45</f>
        <v>4009.1320000000001</v>
      </c>
      <c r="H50" s="8">
        <f t="shared" si="0"/>
        <v>-7557.1679999999997</v>
      </c>
      <c r="I50" s="8">
        <f>G50/F50*100</f>
        <v>34.662182374657412</v>
      </c>
      <c r="J50" s="104"/>
      <c r="K50" s="60"/>
    </row>
    <row r="51" spans="1:16" ht="14.25" customHeight="1" x14ac:dyDescent="0.25">
      <c r="A51" s="122"/>
      <c r="B51" s="125"/>
      <c r="C51" s="125"/>
      <c r="D51" s="51" t="s">
        <v>5</v>
      </c>
      <c r="E51" s="71">
        <f>E36+E31+E26+E21+E41</f>
        <v>61537.299999999996</v>
      </c>
      <c r="F51" s="4">
        <f>F21+F26+F41+F46+F36+F31</f>
        <v>61537.299999999996</v>
      </c>
      <c r="G51" s="8">
        <f>G26+G21+G36+G31</f>
        <v>11657.6</v>
      </c>
      <c r="H51" s="8">
        <f t="shared" si="0"/>
        <v>-49879.7</v>
      </c>
      <c r="I51" s="8">
        <f>G51/F51*100</f>
        <v>18.943957567199082</v>
      </c>
      <c r="J51" s="104"/>
      <c r="K51" s="60"/>
      <c r="L51" s="89"/>
      <c r="M51" s="89"/>
      <c r="N51" s="89"/>
      <c r="O51" s="89"/>
      <c r="P51" s="89"/>
    </row>
    <row r="52" spans="1:16" ht="24.75" customHeight="1" x14ac:dyDescent="0.25">
      <c r="A52" s="185"/>
      <c r="B52" s="129"/>
      <c r="C52" s="129"/>
      <c r="D52" s="48" t="s">
        <v>38</v>
      </c>
      <c r="E52" s="28">
        <f>E22+E27+E42+E47+E32</f>
        <v>1162.5</v>
      </c>
      <c r="F52" s="28">
        <f>F22+F27+F42+F47+F32</f>
        <v>1162.5</v>
      </c>
      <c r="G52" s="56">
        <f>G22+G27+G32+G42+G47</f>
        <v>222.1</v>
      </c>
      <c r="H52" s="56">
        <f t="shared" si="0"/>
        <v>-940.4</v>
      </c>
      <c r="I52" s="56">
        <f>G52/F52*100</f>
        <v>19.105376344086018</v>
      </c>
      <c r="J52" s="104"/>
      <c r="K52" s="60"/>
    </row>
    <row r="53" spans="1:16" ht="32.25" customHeight="1" x14ac:dyDescent="0.25">
      <c r="A53" s="122" t="s">
        <v>41</v>
      </c>
      <c r="B53" s="122"/>
      <c r="C53" s="122"/>
      <c r="D53" s="122"/>
      <c r="E53" s="122"/>
      <c r="F53" s="122"/>
      <c r="G53" s="254"/>
      <c r="H53" s="254"/>
      <c r="I53" s="254"/>
      <c r="J53" s="254"/>
      <c r="K53" s="60"/>
    </row>
    <row r="54" spans="1:16" x14ac:dyDescent="0.25">
      <c r="A54" s="171" t="s">
        <v>24</v>
      </c>
      <c r="B54" s="173" t="s">
        <v>43</v>
      </c>
      <c r="C54" s="173" t="s">
        <v>13</v>
      </c>
      <c r="D54" s="83" t="s">
        <v>2</v>
      </c>
      <c r="E54" s="29">
        <f>SUM(E55:E58)</f>
        <v>91101</v>
      </c>
      <c r="F54" s="29">
        <f>SUM(F56:F58)</f>
        <v>91101</v>
      </c>
      <c r="G54" s="22">
        <f>SUM(G55:G58)</f>
        <v>15204.900000000001</v>
      </c>
      <c r="H54" s="22">
        <f>G54-F54</f>
        <v>-75896.100000000006</v>
      </c>
      <c r="I54" s="22">
        <f>G54/F54*100</f>
        <v>16.690157078407484</v>
      </c>
      <c r="J54" s="237" t="s">
        <v>87</v>
      </c>
      <c r="K54" s="60"/>
    </row>
    <row r="55" spans="1:16" ht="33.75" customHeight="1" x14ac:dyDescent="0.25">
      <c r="A55" s="127"/>
      <c r="B55" s="125"/>
      <c r="C55" s="125"/>
      <c r="D55" s="51" t="s">
        <v>3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238"/>
      <c r="K55" s="60"/>
    </row>
    <row r="56" spans="1:16" ht="50.25" customHeight="1" x14ac:dyDescent="0.25">
      <c r="A56" s="127"/>
      <c r="B56" s="125"/>
      <c r="C56" s="125"/>
      <c r="D56" s="51" t="s">
        <v>4</v>
      </c>
      <c r="E56" s="4">
        <f>SUM(F56:F56)</f>
        <v>0</v>
      </c>
      <c r="F56" s="4">
        <v>0</v>
      </c>
      <c r="G56" s="8">
        <v>0</v>
      </c>
      <c r="H56" s="8">
        <f t="shared" ref="H56:H88" si="1">G56-F56</f>
        <v>0</v>
      </c>
      <c r="I56" s="8">
        <v>0</v>
      </c>
      <c r="J56" s="238"/>
      <c r="K56" s="60"/>
    </row>
    <row r="57" spans="1:16" ht="72.75" customHeight="1" x14ac:dyDescent="0.25">
      <c r="A57" s="127"/>
      <c r="B57" s="125"/>
      <c r="C57" s="125"/>
      <c r="D57" s="51" t="s">
        <v>5</v>
      </c>
      <c r="E57" s="4">
        <v>84138.3</v>
      </c>
      <c r="F57" s="4">
        <v>84138.3</v>
      </c>
      <c r="G57" s="8">
        <f>17.6+4.6+14559.1</f>
        <v>14581.300000000001</v>
      </c>
      <c r="H57" s="8">
        <f t="shared" si="1"/>
        <v>-69557</v>
      </c>
      <c r="I57" s="8">
        <f>G57/F57*100</f>
        <v>17.330157609554746</v>
      </c>
      <c r="J57" s="238"/>
      <c r="K57" s="39"/>
    </row>
    <row r="58" spans="1:16" ht="58.5" customHeight="1" thickBot="1" x14ac:dyDescent="0.3">
      <c r="A58" s="128"/>
      <c r="B58" s="126"/>
      <c r="C58" s="126"/>
      <c r="D58" s="23" t="s">
        <v>38</v>
      </c>
      <c r="E58" s="31">
        <v>6962.7</v>
      </c>
      <c r="F58" s="31">
        <v>6962.7</v>
      </c>
      <c r="G58" s="58">
        <v>623.6</v>
      </c>
      <c r="H58" s="25">
        <f t="shared" si="1"/>
        <v>-6339.0999999999995</v>
      </c>
      <c r="I58" s="25">
        <f>G58/F58*100</f>
        <v>8.9562956898904176</v>
      </c>
      <c r="J58" s="239"/>
      <c r="K58" s="60"/>
    </row>
    <row r="59" spans="1:16" ht="42" customHeight="1" x14ac:dyDescent="0.25">
      <c r="A59" s="171" t="s">
        <v>25</v>
      </c>
      <c r="B59" s="173" t="s">
        <v>78</v>
      </c>
      <c r="C59" s="173" t="s">
        <v>13</v>
      </c>
      <c r="D59" s="52" t="s">
        <v>2</v>
      </c>
      <c r="E59" s="29">
        <v>100</v>
      </c>
      <c r="F59" s="29">
        <f>SUM(F60:F63)</f>
        <v>2000</v>
      </c>
      <c r="G59" s="22">
        <f>SUM(G60:G63)</f>
        <v>0</v>
      </c>
      <c r="H59" s="22">
        <f t="shared" si="1"/>
        <v>-2000</v>
      </c>
      <c r="I59" s="22">
        <f>G59/F59*100</f>
        <v>0</v>
      </c>
      <c r="J59" s="240" t="s">
        <v>90</v>
      </c>
      <c r="K59" s="60"/>
    </row>
    <row r="60" spans="1:16" ht="29.25" customHeight="1" x14ac:dyDescent="0.25">
      <c r="A60" s="127"/>
      <c r="B60" s="125"/>
      <c r="C60" s="125"/>
      <c r="D60" s="51" t="s">
        <v>3</v>
      </c>
      <c r="E60" s="4">
        <f>SUM(F60:F60)</f>
        <v>0</v>
      </c>
      <c r="F60" s="4">
        <v>0</v>
      </c>
      <c r="G60" s="8">
        <v>0</v>
      </c>
      <c r="H60" s="8">
        <f t="shared" si="1"/>
        <v>0</v>
      </c>
      <c r="I60" s="8">
        <v>0</v>
      </c>
      <c r="J60" s="238"/>
      <c r="K60" s="60"/>
    </row>
    <row r="61" spans="1:16" ht="24.75" customHeight="1" x14ac:dyDescent="0.25">
      <c r="A61" s="127"/>
      <c r="B61" s="125"/>
      <c r="C61" s="125"/>
      <c r="D61" s="51" t="s">
        <v>4</v>
      </c>
      <c r="E61" s="4">
        <f>SUM(F61:F61)</f>
        <v>0</v>
      </c>
      <c r="F61" s="4">
        <v>0</v>
      </c>
      <c r="G61" s="8">
        <v>0</v>
      </c>
      <c r="H61" s="8">
        <f t="shared" si="1"/>
        <v>0</v>
      </c>
      <c r="I61" s="8">
        <v>0</v>
      </c>
      <c r="J61" s="238"/>
      <c r="K61" s="60"/>
    </row>
    <row r="62" spans="1:16" ht="14.25" customHeight="1" x14ac:dyDescent="0.25">
      <c r="A62" s="127"/>
      <c r="B62" s="125"/>
      <c r="C62" s="125"/>
      <c r="D62" s="51" t="s">
        <v>5</v>
      </c>
      <c r="E62" s="4">
        <v>2000</v>
      </c>
      <c r="F62" s="4">
        <v>2000</v>
      </c>
      <c r="G62" s="8">
        <v>0</v>
      </c>
      <c r="H62" s="8">
        <f t="shared" si="1"/>
        <v>-2000</v>
      </c>
      <c r="I62" s="8">
        <f>G62/F62*100</f>
        <v>0</v>
      </c>
      <c r="J62" s="238"/>
      <c r="K62" s="60"/>
    </row>
    <row r="63" spans="1:16" ht="78.75" customHeight="1" thickBot="1" x14ac:dyDescent="0.3">
      <c r="A63" s="172"/>
      <c r="B63" s="129"/>
      <c r="C63" s="129"/>
      <c r="D63" s="48" t="s">
        <v>38</v>
      </c>
      <c r="E63" s="28">
        <f>SUM(F63:F63)</f>
        <v>0</v>
      </c>
      <c r="F63" s="28">
        <v>0</v>
      </c>
      <c r="G63" s="56">
        <v>0</v>
      </c>
      <c r="H63" s="56">
        <f t="shared" si="1"/>
        <v>0</v>
      </c>
      <c r="I63" s="56">
        <v>0</v>
      </c>
      <c r="J63" s="239"/>
      <c r="K63" s="60"/>
    </row>
    <row r="64" spans="1:16" ht="19.5" customHeight="1" x14ac:dyDescent="0.25">
      <c r="A64" s="175" t="s">
        <v>26</v>
      </c>
      <c r="B64" s="174" t="s">
        <v>15</v>
      </c>
      <c r="C64" s="174" t="s">
        <v>13</v>
      </c>
      <c r="D64" s="50" t="s">
        <v>2</v>
      </c>
      <c r="E64" s="30">
        <f>SUM(E65:E68)</f>
        <v>107744.7</v>
      </c>
      <c r="F64" s="30">
        <f>SUM(F65:F68)</f>
        <v>107744.7</v>
      </c>
      <c r="G64" s="27">
        <f>SUM(G65:G68)</f>
        <v>17910.05</v>
      </c>
      <c r="H64" s="27">
        <f t="shared" si="1"/>
        <v>-89834.65</v>
      </c>
      <c r="I64" s="27">
        <f>G64/F64*100</f>
        <v>16.622673783490047</v>
      </c>
      <c r="J64" s="241" t="s">
        <v>88</v>
      </c>
      <c r="K64" s="60"/>
    </row>
    <row r="65" spans="1:11" ht="25.5" customHeight="1" x14ac:dyDescent="0.25">
      <c r="A65" s="176"/>
      <c r="B65" s="130"/>
      <c r="C65" s="130"/>
      <c r="D65" s="51" t="s">
        <v>3</v>
      </c>
      <c r="E65" s="4">
        <f>SUM(F65:F65)</f>
        <v>0</v>
      </c>
      <c r="F65" s="4">
        <v>0</v>
      </c>
      <c r="G65" s="8">
        <v>0</v>
      </c>
      <c r="H65" s="8">
        <f t="shared" si="1"/>
        <v>0</v>
      </c>
      <c r="I65" s="8">
        <v>0</v>
      </c>
      <c r="J65" s="242"/>
      <c r="K65" s="60"/>
    </row>
    <row r="66" spans="1:11" ht="83.25" customHeight="1" x14ac:dyDescent="0.25">
      <c r="A66" s="176"/>
      <c r="B66" s="130"/>
      <c r="C66" s="131"/>
      <c r="D66" s="51" t="s">
        <v>4</v>
      </c>
      <c r="E66" s="4">
        <v>0</v>
      </c>
      <c r="F66" s="4">
        <v>0</v>
      </c>
      <c r="G66" s="8">
        <v>0</v>
      </c>
      <c r="H66" s="8">
        <f>G66-F66</f>
        <v>0</v>
      </c>
      <c r="I66" s="8">
        <v>0</v>
      </c>
      <c r="J66" s="242"/>
      <c r="K66" s="60"/>
    </row>
    <row r="67" spans="1:11" s="65" customFormat="1" ht="54" customHeight="1" x14ac:dyDescent="0.25">
      <c r="A67" s="176"/>
      <c r="B67" s="130"/>
      <c r="C67" s="131"/>
      <c r="D67" s="63" t="s">
        <v>5</v>
      </c>
      <c r="E67" s="4">
        <v>98688.5</v>
      </c>
      <c r="F67" s="4">
        <v>98688.5</v>
      </c>
      <c r="G67" s="59">
        <f>16979.7+50+175.05</f>
        <v>17204.75</v>
      </c>
      <c r="H67" s="59">
        <f t="shared" si="1"/>
        <v>-81483.75</v>
      </c>
      <c r="I67" s="59">
        <f>G67/F67*100</f>
        <v>17.433388895362683</v>
      </c>
      <c r="J67" s="242"/>
      <c r="K67" s="64"/>
    </row>
    <row r="68" spans="1:11" ht="87.75" customHeight="1" thickBot="1" x14ac:dyDescent="0.3">
      <c r="A68" s="176"/>
      <c r="B68" s="130"/>
      <c r="C68" s="131"/>
      <c r="D68" s="48" t="s">
        <v>38</v>
      </c>
      <c r="E68" s="28">
        <v>9056.2000000000007</v>
      </c>
      <c r="F68" s="28">
        <v>9056.2000000000007</v>
      </c>
      <c r="G68" s="56">
        <v>705.3</v>
      </c>
      <c r="H68" s="56">
        <f t="shared" si="1"/>
        <v>-8350.9000000000015</v>
      </c>
      <c r="I68" s="56">
        <f>G68/F68*100</f>
        <v>7.788034716547779</v>
      </c>
      <c r="J68" s="243"/>
      <c r="K68" s="60"/>
    </row>
    <row r="69" spans="1:11" ht="44.25" customHeight="1" x14ac:dyDescent="0.25">
      <c r="A69" s="177"/>
      <c r="B69" s="131"/>
      <c r="C69" s="146" t="s">
        <v>29</v>
      </c>
      <c r="D69" s="50" t="s">
        <v>2</v>
      </c>
      <c r="E69" s="30">
        <f>SUM(E70:E73)</f>
        <v>0</v>
      </c>
      <c r="F69" s="30">
        <f>SUM(F70:F73)</f>
        <v>0</v>
      </c>
      <c r="G69" s="27">
        <f>SUM(G70:G73)</f>
        <v>0</v>
      </c>
      <c r="H69" s="27">
        <f t="shared" si="1"/>
        <v>0</v>
      </c>
      <c r="I69" s="27">
        <v>0</v>
      </c>
      <c r="J69" s="143" t="s">
        <v>80</v>
      </c>
      <c r="K69" s="60"/>
    </row>
    <row r="70" spans="1:11" ht="24.75" customHeight="1" x14ac:dyDescent="0.25">
      <c r="A70" s="177"/>
      <c r="B70" s="131"/>
      <c r="C70" s="147"/>
      <c r="D70" s="51" t="s">
        <v>3</v>
      </c>
      <c r="E70" s="4">
        <f>SUM(F70:F70)</f>
        <v>0</v>
      </c>
      <c r="F70" s="4">
        <v>0</v>
      </c>
      <c r="G70" s="8">
        <v>0</v>
      </c>
      <c r="H70" s="8">
        <f t="shared" si="1"/>
        <v>0</v>
      </c>
      <c r="I70" s="8">
        <v>0</v>
      </c>
      <c r="J70" s="144"/>
      <c r="K70" s="60"/>
    </row>
    <row r="71" spans="1:11" ht="47.25" customHeight="1" x14ac:dyDescent="0.25">
      <c r="A71" s="177"/>
      <c r="B71" s="131"/>
      <c r="C71" s="158"/>
      <c r="D71" s="51" t="s">
        <v>4</v>
      </c>
      <c r="E71" s="4">
        <f>SUM(F71:F71)</f>
        <v>0</v>
      </c>
      <c r="F71" s="4">
        <v>0</v>
      </c>
      <c r="G71" s="8">
        <v>0</v>
      </c>
      <c r="H71" s="8">
        <f t="shared" si="1"/>
        <v>0</v>
      </c>
      <c r="I71" s="8">
        <v>0</v>
      </c>
      <c r="J71" s="144"/>
      <c r="K71" s="60"/>
    </row>
    <row r="72" spans="1:11" ht="18.75" customHeight="1" x14ac:dyDescent="0.25">
      <c r="A72" s="177"/>
      <c r="B72" s="131"/>
      <c r="C72" s="158"/>
      <c r="D72" s="51" t="s">
        <v>5</v>
      </c>
      <c r="E72" s="4">
        <v>0</v>
      </c>
      <c r="F72" s="4">
        <v>0</v>
      </c>
      <c r="G72" s="8">
        <v>0</v>
      </c>
      <c r="H72" s="8">
        <f t="shared" si="1"/>
        <v>0</v>
      </c>
      <c r="I72" s="8">
        <v>0</v>
      </c>
      <c r="J72" s="144"/>
      <c r="K72" s="60"/>
    </row>
    <row r="73" spans="1:11" ht="27.75" customHeight="1" thickBot="1" x14ac:dyDescent="0.3">
      <c r="A73" s="177"/>
      <c r="B73" s="131"/>
      <c r="C73" s="159"/>
      <c r="D73" s="23" t="s">
        <v>38</v>
      </c>
      <c r="E73" s="31">
        <f>SUM(F73:F73)</f>
        <v>0</v>
      </c>
      <c r="F73" s="31">
        <v>0</v>
      </c>
      <c r="G73" s="25">
        <v>0</v>
      </c>
      <c r="H73" s="25">
        <f t="shared" si="1"/>
        <v>0</v>
      </c>
      <c r="I73" s="25">
        <v>0</v>
      </c>
      <c r="J73" s="145"/>
      <c r="K73" s="60"/>
    </row>
    <row r="74" spans="1:11" ht="16.5" customHeight="1" x14ac:dyDescent="0.25">
      <c r="A74" s="177"/>
      <c r="B74" s="158"/>
      <c r="C74" s="130" t="s">
        <v>37</v>
      </c>
      <c r="D74" s="52" t="s">
        <v>2</v>
      </c>
      <c r="E74" s="29">
        <f>SUM(E75:E78)</f>
        <v>700</v>
      </c>
      <c r="F74" s="29">
        <f>SUM(F75:F78)</f>
        <v>700</v>
      </c>
      <c r="G74" s="22">
        <f>SUM(G75:G78)</f>
        <v>350</v>
      </c>
      <c r="H74" s="22">
        <f t="shared" si="1"/>
        <v>-350</v>
      </c>
      <c r="I74" s="22">
        <f>G74/F74*100</f>
        <v>50</v>
      </c>
      <c r="J74" s="244" t="s">
        <v>81</v>
      </c>
      <c r="K74" s="60"/>
    </row>
    <row r="75" spans="1:11" ht="25.5" customHeight="1" x14ac:dyDescent="0.25">
      <c r="A75" s="177"/>
      <c r="B75" s="158"/>
      <c r="C75" s="158"/>
      <c r="D75" s="51" t="s">
        <v>3</v>
      </c>
      <c r="E75" s="4">
        <f>SUM(F75:F75)</f>
        <v>0</v>
      </c>
      <c r="F75" s="4">
        <v>0</v>
      </c>
      <c r="G75" s="8">
        <v>0</v>
      </c>
      <c r="H75" s="8">
        <f t="shared" si="1"/>
        <v>0</v>
      </c>
      <c r="I75" s="8">
        <v>0</v>
      </c>
      <c r="J75" s="158"/>
      <c r="K75" s="60"/>
    </row>
    <row r="76" spans="1:11" ht="46.5" customHeight="1" x14ac:dyDescent="0.25">
      <c r="A76" s="177"/>
      <c r="B76" s="158"/>
      <c r="C76" s="158"/>
      <c r="D76" s="51" t="s">
        <v>4</v>
      </c>
      <c r="E76" s="4">
        <f>SUM(F76:F76)</f>
        <v>0</v>
      </c>
      <c r="F76" s="4">
        <v>0</v>
      </c>
      <c r="G76" s="8">
        <v>0</v>
      </c>
      <c r="H76" s="8">
        <f t="shared" si="1"/>
        <v>0</v>
      </c>
      <c r="I76" s="8">
        <v>0</v>
      </c>
      <c r="J76" s="158"/>
      <c r="K76" s="60"/>
    </row>
    <row r="77" spans="1:11" ht="15.75" customHeight="1" x14ac:dyDescent="0.25">
      <c r="A77" s="177"/>
      <c r="B77" s="158"/>
      <c r="C77" s="158"/>
      <c r="D77" s="51" t="s">
        <v>5</v>
      </c>
      <c r="E77" s="4">
        <v>700</v>
      </c>
      <c r="F77" s="4">
        <v>700</v>
      </c>
      <c r="G77" s="8">
        <v>350</v>
      </c>
      <c r="H77" s="8">
        <f t="shared" si="1"/>
        <v>-350</v>
      </c>
      <c r="I77" s="8">
        <f>G77/F77*100</f>
        <v>50</v>
      </c>
      <c r="J77" s="158"/>
      <c r="K77" s="60"/>
    </row>
    <row r="78" spans="1:11" ht="27.75" customHeight="1" x14ac:dyDescent="0.25">
      <c r="A78" s="177"/>
      <c r="B78" s="158"/>
      <c r="C78" s="158"/>
      <c r="D78" s="84" t="s">
        <v>38</v>
      </c>
      <c r="E78" s="4">
        <f>SUM(F78:F78)</f>
        <v>0</v>
      </c>
      <c r="F78" s="4">
        <v>0</v>
      </c>
      <c r="G78" s="8">
        <v>0</v>
      </c>
      <c r="H78" s="8">
        <f t="shared" si="1"/>
        <v>0</v>
      </c>
      <c r="I78" s="8">
        <v>0</v>
      </c>
      <c r="J78" s="158"/>
      <c r="K78" s="60"/>
    </row>
    <row r="79" spans="1:11" ht="29.25" customHeight="1" x14ac:dyDescent="0.25">
      <c r="A79" s="127" t="s">
        <v>27</v>
      </c>
      <c r="B79" s="125" t="s">
        <v>45</v>
      </c>
      <c r="C79" s="129" t="s">
        <v>13</v>
      </c>
      <c r="D79" s="52" t="s">
        <v>2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1"/>
        <v>0</v>
      </c>
      <c r="I79" s="22">
        <v>0</v>
      </c>
      <c r="J79" s="163" t="s">
        <v>64</v>
      </c>
      <c r="K79" s="60"/>
    </row>
    <row r="80" spans="1:11" ht="35.25" customHeight="1" x14ac:dyDescent="0.25">
      <c r="A80" s="127"/>
      <c r="B80" s="125"/>
      <c r="C80" s="130"/>
      <c r="D80" s="51" t="s">
        <v>3</v>
      </c>
      <c r="E80" s="4">
        <f>SUM(F80:F80)</f>
        <v>0</v>
      </c>
      <c r="F80" s="4">
        <v>0</v>
      </c>
      <c r="G80" s="8">
        <v>0</v>
      </c>
      <c r="H80" s="8">
        <f t="shared" si="1"/>
        <v>0</v>
      </c>
      <c r="I80" s="8">
        <v>0</v>
      </c>
      <c r="J80" s="104"/>
      <c r="K80" s="60"/>
    </row>
    <row r="81" spans="1:12" ht="24" customHeight="1" x14ac:dyDescent="0.25">
      <c r="A81" s="127"/>
      <c r="B81" s="125"/>
      <c r="C81" s="131"/>
      <c r="D81" s="51" t="s">
        <v>4</v>
      </c>
      <c r="E81" s="4">
        <f>SUM(F81:F81)</f>
        <v>0</v>
      </c>
      <c r="F81" s="4">
        <v>0</v>
      </c>
      <c r="G81" s="8">
        <v>0</v>
      </c>
      <c r="H81" s="8">
        <f t="shared" si="1"/>
        <v>0</v>
      </c>
      <c r="I81" s="8">
        <v>0</v>
      </c>
      <c r="J81" s="104"/>
      <c r="K81" s="60"/>
    </row>
    <row r="82" spans="1:12" x14ac:dyDescent="0.25">
      <c r="A82" s="127"/>
      <c r="B82" s="125"/>
      <c r="C82" s="131"/>
      <c r="D82" s="51" t="s">
        <v>5</v>
      </c>
      <c r="E82" s="4">
        <f>SUM(F82:F82)</f>
        <v>0</v>
      </c>
      <c r="F82" s="4">
        <v>0</v>
      </c>
      <c r="G82" s="8">
        <v>0</v>
      </c>
      <c r="H82" s="8">
        <f t="shared" si="1"/>
        <v>0</v>
      </c>
      <c r="I82" s="8">
        <v>0</v>
      </c>
      <c r="J82" s="104"/>
      <c r="K82" s="60"/>
    </row>
    <row r="83" spans="1:12" ht="27" customHeight="1" thickBot="1" x14ac:dyDescent="0.3">
      <c r="A83" s="128"/>
      <c r="B83" s="126"/>
      <c r="C83" s="132"/>
      <c r="D83" s="48" t="s">
        <v>38</v>
      </c>
      <c r="E83" s="28">
        <f>SUM(F83:F83)</f>
        <v>0</v>
      </c>
      <c r="F83" s="28">
        <v>0</v>
      </c>
      <c r="G83" s="56">
        <v>0</v>
      </c>
      <c r="H83" s="56">
        <f t="shared" si="1"/>
        <v>0</v>
      </c>
      <c r="I83" s="56">
        <v>0</v>
      </c>
      <c r="J83" s="104"/>
      <c r="K83" s="60"/>
    </row>
    <row r="84" spans="1:12" x14ac:dyDescent="0.25">
      <c r="A84" s="121"/>
      <c r="B84" s="124" t="s">
        <v>7</v>
      </c>
      <c r="C84" s="124"/>
      <c r="D84" s="50" t="s">
        <v>2</v>
      </c>
      <c r="E84" s="30">
        <f>SUM(E85:E88)</f>
        <v>201545.69999999998</v>
      </c>
      <c r="F84" s="30">
        <f>SUM(F85:F88)</f>
        <v>201545.69999999998</v>
      </c>
      <c r="G84" s="27">
        <f>SUM(G85:G88)</f>
        <v>33464.950000000004</v>
      </c>
      <c r="H84" s="27">
        <f t="shared" si="1"/>
        <v>-168080.74999999997</v>
      </c>
      <c r="I84" s="27">
        <f>G84/F84*100</f>
        <v>16.604149828053888</v>
      </c>
      <c r="J84" s="103" t="s">
        <v>64</v>
      </c>
      <c r="K84" s="60"/>
    </row>
    <row r="85" spans="1:12" ht="24" x14ac:dyDescent="0.25">
      <c r="A85" s="122"/>
      <c r="B85" s="125"/>
      <c r="C85" s="125"/>
      <c r="D85" s="51" t="s">
        <v>3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1"/>
        <v>0</v>
      </c>
      <c r="I85" s="8">
        <v>0</v>
      </c>
      <c r="J85" s="104"/>
      <c r="K85" s="60"/>
    </row>
    <row r="86" spans="1:12" ht="40.5" customHeight="1" x14ac:dyDescent="0.25">
      <c r="A86" s="122"/>
      <c r="B86" s="125"/>
      <c r="C86" s="125"/>
      <c r="D86" s="51" t="s">
        <v>4</v>
      </c>
      <c r="E86" s="4">
        <f>E56+E61+E81+E76+E71+E66</f>
        <v>0</v>
      </c>
      <c r="F86" s="4">
        <f>F56+F61+F81+F76+F71+F66</f>
        <v>0</v>
      </c>
      <c r="G86" s="8">
        <f>G56+G61+G81+G71+G76+G66</f>
        <v>0</v>
      </c>
      <c r="H86" s="8">
        <f t="shared" si="1"/>
        <v>0</v>
      </c>
      <c r="I86" s="8">
        <v>0</v>
      </c>
      <c r="J86" s="104"/>
      <c r="K86" s="60"/>
      <c r="L86" s="57"/>
    </row>
    <row r="87" spans="1:12" x14ac:dyDescent="0.25">
      <c r="A87" s="122"/>
      <c r="B87" s="125"/>
      <c r="C87" s="125"/>
      <c r="D87" s="51" t="s">
        <v>5</v>
      </c>
      <c r="E87" s="4">
        <f>E82+E77+E72+E67+E62+E57</f>
        <v>185526.8</v>
      </c>
      <c r="F87" s="4">
        <f>F57+F62+F82+F77+F72+F67</f>
        <v>185526.8</v>
      </c>
      <c r="G87" s="8">
        <f>G57+G62+G82+G77+G72+G67</f>
        <v>32136.050000000003</v>
      </c>
      <c r="H87" s="8">
        <f t="shared" si="1"/>
        <v>-153390.75</v>
      </c>
      <c r="I87" s="8">
        <f>G87/F87*100</f>
        <v>17.321513657326058</v>
      </c>
      <c r="J87" s="104"/>
      <c r="K87" s="60"/>
    </row>
    <row r="88" spans="1:12" ht="27.75" customHeight="1" thickBot="1" x14ac:dyDescent="0.3">
      <c r="A88" s="123"/>
      <c r="B88" s="126"/>
      <c r="C88" s="126"/>
      <c r="D88" s="23" t="s">
        <v>38</v>
      </c>
      <c r="E88" s="31">
        <f>SUM(F88:F88)</f>
        <v>16018.900000000001</v>
      </c>
      <c r="F88" s="31">
        <f>F58+F63+F83+F73+F68</f>
        <v>16018.900000000001</v>
      </c>
      <c r="G88" s="25">
        <f>G58+G63+G83+G68</f>
        <v>1328.9</v>
      </c>
      <c r="H88" s="25">
        <f t="shared" si="1"/>
        <v>-14690.000000000002</v>
      </c>
      <c r="I88" s="25">
        <f>G88/F88*100</f>
        <v>8.2958255560619012</v>
      </c>
      <c r="J88" s="105"/>
      <c r="K88" s="85"/>
    </row>
    <row r="89" spans="1:12" ht="15.75" thickBot="1" x14ac:dyDescent="0.3">
      <c r="A89" s="139" t="s">
        <v>42</v>
      </c>
      <c r="B89" s="140"/>
      <c r="C89" s="140"/>
      <c r="D89" s="140"/>
      <c r="E89" s="140"/>
      <c r="F89" s="140"/>
      <c r="G89" s="141"/>
      <c r="H89" s="141"/>
      <c r="I89" s="141"/>
      <c r="J89" s="142"/>
      <c r="K89" s="60"/>
    </row>
    <row r="90" spans="1:12" ht="25.5" customHeight="1" x14ac:dyDescent="0.25">
      <c r="A90" s="160" t="s">
        <v>28</v>
      </c>
      <c r="B90" s="146" t="s">
        <v>44</v>
      </c>
      <c r="C90" s="146" t="s">
        <v>29</v>
      </c>
      <c r="D90" s="55" t="s">
        <v>2</v>
      </c>
      <c r="E90" s="26">
        <f>SUM(E91:E94)</f>
        <v>8200</v>
      </c>
      <c r="F90" s="26">
        <f>SUM(F91:F94)</f>
        <v>8200</v>
      </c>
      <c r="G90" s="27">
        <f>SUM(G91:G94)</f>
        <v>1991.4</v>
      </c>
      <c r="H90" s="27">
        <f>G90-F90</f>
        <v>-6208.6</v>
      </c>
      <c r="I90" s="27">
        <f>G90/F90*100</f>
        <v>24.28536585365854</v>
      </c>
      <c r="J90" s="164"/>
      <c r="K90" s="60"/>
    </row>
    <row r="91" spans="1:12" ht="31.5" customHeight="1" x14ac:dyDescent="0.25">
      <c r="A91" s="161"/>
      <c r="B91" s="147"/>
      <c r="C91" s="147"/>
      <c r="D91" s="54" t="s">
        <v>3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65"/>
      <c r="K91" s="60"/>
    </row>
    <row r="92" spans="1:12" ht="36.75" customHeight="1" x14ac:dyDescent="0.25">
      <c r="A92" s="161"/>
      <c r="B92" s="147"/>
      <c r="C92" s="158"/>
      <c r="D92" s="54" t="s">
        <v>4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65"/>
      <c r="K92" s="60"/>
    </row>
    <row r="93" spans="1:12" ht="30" customHeight="1" x14ac:dyDescent="0.25">
      <c r="A93" s="161"/>
      <c r="B93" s="147"/>
      <c r="C93" s="158"/>
      <c r="D93" s="54" t="s">
        <v>5</v>
      </c>
      <c r="E93" s="6">
        <v>8200</v>
      </c>
      <c r="F93" s="6">
        <v>8200</v>
      </c>
      <c r="G93" s="8">
        <v>1991.4</v>
      </c>
      <c r="H93" s="8">
        <f>G93-F93</f>
        <v>-6208.6</v>
      </c>
      <c r="I93" s="8">
        <f>G93/F93*100</f>
        <v>24.28536585365854</v>
      </c>
      <c r="J93" s="165"/>
      <c r="K93" s="60"/>
    </row>
    <row r="94" spans="1:12" ht="34.5" customHeight="1" thickBot="1" x14ac:dyDescent="0.3">
      <c r="A94" s="162"/>
      <c r="B94" s="148"/>
      <c r="C94" s="159"/>
      <c r="D94" s="23" t="s">
        <v>38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66"/>
      <c r="K94" s="60"/>
    </row>
    <row r="95" spans="1:12" x14ac:dyDescent="0.25">
      <c r="A95" s="153" t="s">
        <v>31</v>
      </c>
      <c r="B95" s="136" t="s">
        <v>34</v>
      </c>
      <c r="C95" s="147" t="s">
        <v>30</v>
      </c>
      <c r="D95" s="53" t="s">
        <v>2</v>
      </c>
      <c r="E95" s="21">
        <f>SUM(E96:E99)</f>
        <v>2000</v>
      </c>
      <c r="F95" s="21">
        <f>SUM(F96:F99)</f>
        <v>2000</v>
      </c>
      <c r="G95" s="22">
        <f>SUM(G96:G99)</f>
        <v>410.9</v>
      </c>
      <c r="H95" s="22">
        <f t="shared" ref="H95:H125" si="2">G95-F95</f>
        <v>-1589.1</v>
      </c>
      <c r="I95" s="22">
        <f>G95/F95*100</f>
        <v>20.544999999999998</v>
      </c>
      <c r="J95" s="224" t="s">
        <v>89</v>
      </c>
      <c r="K95" s="60"/>
    </row>
    <row r="96" spans="1:12" ht="24" x14ac:dyDescent="0.25">
      <c r="A96" s="154"/>
      <c r="B96" s="149"/>
      <c r="C96" s="147"/>
      <c r="D96" s="54" t="s">
        <v>3</v>
      </c>
      <c r="E96" s="6">
        <f>SUM(F96:F96)</f>
        <v>0</v>
      </c>
      <c r="F96" s="6">
        <v>0</v>
      </c>
      <c r="G96" s="8">
        <v>0</v>
      </c>
      <c r="H96" s="8">
        <f t="shared" si="2"/>
        <v>0</v>
      </c>
      <c r="I96" s="8">
        <v>0</v>
      </c>
      <c r="J96" s="131"/>
      <c r="K96" s="60"/>
    </row>
    <row r="97" spans="1:12" ht="45" customHeight="1" x14ac:dyDescent="0.25">
      <c r="A97" s="154"/>
      <c r="B97" s="149"/>
      <c r="C97" s="147"/>
      <c r="D97" s="54" t="s">
        <v>4</v>
      </c>
      <c r="E97" s="6">
        <f>SUM(F97:F97)</f>
        <v>0</v>
      </c>
      <c r="F97" s="6">
        <v>0</v>
      </c>
      <c r="G97" s="8">
        <v>0</v>
      </c>
      <c r="H97" s="8">
        <f t="shared" si="2"/>
        <v>0</v>
      </c>
      <c r="I97" s="8">
        <v>0</v>
      </c>
      <c r="J97" s="131"/>
      <c r="K97" s="60"/>
    </row>
    <row r="98" spans="1:12" ht="26.25" customHeight="1" x14ac:dyDescent="0.25">
      <c r="A98" s="154"/>
      <c r="B98" s="149"/>
      <c r="C98" s="147"/>
      <c r="D98" s="54" t="s">
        <v>5</v>
      </c>
      <c r="E98" s="6">
        <v>2000</v>
      </c>
      <c r="F98" s="6">
        <v>2000</v>
      </c>
      <c r="G98" s="8">
        <v>410.9</v>
      </c>
      <c r="H98" s="8">
        <f t="shared" si="2"/>
        <v>-1589.1</v>
      </c>
      <c r="I98" s="8">
        <f>G98/F98*100</f>
        <v>20.544999999999998</v>
      </c>
      <c r="J98" s="131"/>
      <c r="K98" s="60"/>
      <c r="L98" t="s">
        <v>72</v>
      </c>
    </row>
    <row r="99" spans="1:12" ht="31.5" customHeight="1" thickBot="1" x14ac:dyDescent="0.3">
      <c r="A99" s="155"/>
      <c r="B99" s="150"/>
      <c r="C99" s="147"/>
      <c r="D99" s="48" t="s">
        <v>38</v>
      </c>
      <c r="E99" s="20">
        <f>SUM(F99:F99)</f>
        <v>0</v>
      </c>
      <c r="F99" s="20">
        <v>0</v>
      </c>
      <c r="G99" s="56">
        <v>0</v>
      </c>
      <c r="H99" s="56">
        <f t="shared" si="2"/>
        <v>0</v>
      </c>
      <c r="I99" s="56">
        <v>0</v>
      </c>
      <c r="J99" s="132"/>
      <c r="K99" s="60"/>
    </row>
    <row r="100" spans="1:12" ht="23.25" customHeight="1" x14ac:dyDescent="0.25">
      <c r="A100" s="156" t="s">
        <v>32</v>
      </c>
      <c r="B100" s="151" t="s">
        <v>33</v>
      </c>
      <c r="C100" s="146" t="s">
        <v>30</v>
      </c>
      <c r="D100" s="55" t="s">
        <v>2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2"/>
        <v>0</v>
      </c>
      <c r="I100" s="27">
        <v>0</v>
      </c>
      <c r="J100" s="143" t="s">
        <v>80</v>
      </c>
      <c r="K100" s="60"/>
    </row>
    <row r="101" spans="1:12" ht="47.25" customHeight="1" x14ac:dyDescent="0.25">
      <c r="A101" s="154"/>
      <c r="B101" s="149"/>
      <c r="C101" s="147"/>
      <c r="D101" s="54" t="s">
        <v>3</v>
      </c>
      <c r="E101" s="6">
        <f>SUM(F101:F101)</f>
        <v>0</v>
      </c>
      <c r="F101" s="6">
        <v>0</v>
      </c>
      <c r="G101" s="8">
        <v>0</v>
      </c>
      <c r="H101" s="8">
        <f t="shared" si="2"/>
        <v>0</v>
      </c>
      <c r="I101" s="8">
        <v>0</v>
      </c>
      <c r="J101" s="144"/>
      <c r="K101" s="60"/>
    </row>
    <row r="102" spans="1:12" ht="42" customHeight="1" x14ac:dyDescent="0.25">
      <c r="A102" s="154"/>
      <c r="B102" s="149"/>
      <c r="C102" s="147"/>
      <c r="D102" s="54" t="s">
        <v>4</v>
      </c>
      <c r="E102" s="6">
        <f>SUM(F102:F102)</f>
        <v>0</v>
      </c>
      <c r="F102" s="6">
        <v>0</v>
      </c>
      <c r="G102" s="8">
        <v>0</v>
      </c>
      <c r="H102" s="8">
        <f t="shared" si="2"/>
        <v>0</v>
      </c>
      <c r="I102" s="8">
        <v>0</v>
      </c>
      <c r="J102" s="144"/>
      <c r="K102" s="60"/>
    </row>
    <row r="103" spans="1:12" x14ac:dyDescent="0.25">
      <c r="A103" s="154"/>
      <c r="B103" s="149"/>
      <c r="C103" s="147"/>
      <c r="D103" s="54" t="s">
        <v>5</v>
      </c>
      <c r="E103" s="6">
        <v>0</v>
      </c>
      <c r="F103" s="6">
        <v>0</v>
      </c>
      <c r="G103" s="8">
        <v>0</v>
      </c>
      <c r="H103" s="8">
        <f t="shared" si="2"/>
        <v>0</v>
      </c>
      <c r="I103" s="8">
        <v>0</v>
      </c>
      <c r="J103" s="144"/>
      <c r="K103" s="60"/>
    </row>
    <row r="104" spans="1:12" ht="42" customHeight="1" thickBot="1" x14ac:dyDescent="0.3">
      <c r="A104" s="157"/>
      <c r="B104" s="152"/>
      <c r="C104" s="148"/>
      <c r="D104" s="23" t="s">
        <v>38</v>
      </c>
      <c r="E104" s="24">
        <f>SUM(F104:F104)</f>
        <v>0</v>
      </c>
      <c r="F104" s="24">
        <v>0</v>
      </c>
      <c r="G104" s="25">
        <v>0</v>
      </c>
      <c r="H104" s="25">
        <f t="shared" si="2"/>
        <v>0</v>
      </c>
      <c r="I104" s="25">
        <v>0</v>
      </c>
      <c r="J104" s="145"/>
      <c r="K104" s="60"/>
    </row>
    <row r="105" spans="1:12" x14ac:dyDescent="0.25">
      <c r="A105" s="133"/>
      <c r="B105" s="136" t="s">
        <v>8</v>
      </c>
      <c r="C105" s="136"/>
      <c r="D105" s="53" t="s">
        <v>2</v>
      </c>
      <c r="E105" s="21">
        <f>SUM(E106:E109)</f>
        <v>10200</v>
      </c>
      <c r="F105" s="21">
        <f>SUM(F106:F109)</f>
        <v>10200</v>
      </c>
      <c r="G105" s="22">
        <f>SUM(G106:G109)</f>
        <v>2402.3000000000002</v>
      </c>
      <c r="H105" s="22">
        <f t="shared" si="2"/>
        <v>-7797.7</v>
      </c>
      <c r="I105" s="22">
        <f>G105/F105*100</f>
        <v>23.551960784313728</v>
      </c>
      <c r="J105" s="103" t="s">
        <v>64</v>
      </c>
      <c r="K105" s="60"/>
    </row>
    <row r="106" spans="1:12" ht="24" x14ac:dyDescent="0.25">
      <c r="A106" s="134"/>
      <c r="B106" s="137"/>
      <c r="C106" s="137"/>
      <c r="D106" s="54" t="s">
        <v>3</v>
      </c>
      <c r="E106" s="6">
        <f>SUM(F106:F106)</f>
        <v>0</v>
      </c>
      <c r="F106" s="6">
        <f t="shared" ref="F106:G109" si="3">F91+F96+F101</f>
        <v>0</v>
      </c>
      <c r="G106" s="8">
        <f t="shared" si="3"/>
        <v>0</v>
      </c>
      <c r="H106" s="8">
        <f t="shared" si="2"/>
        <v>0</v>
      </c>
      <c r="I106" s="8">
        <v>0</v>
      </c>
      <c r="J106" s="104"/>
      <c r="K106" s="60"/>
    </row>
    <row r="107" spans="1:12" ht="42" customHeight="1" x14ac:dyDescent="0.25">
      <c r="A107" s="134"/>
      <c r="B107" s="137"/>
      <c r="C107" s="137"/>
      <c r="D107" s="54" t="s">
        <v>4</v>
      </c>
      <c r="E107" s="6">
        <f>SUM(F107:F107)</f>
        <v>0</v>
      </c>
      <c r="F107" s="6">
        <f t="shared" si="3"/>
        <v>0</v>
      </c>
      <c r="G107" s="8">
        <f t="shared" si="3"/>
        <v>0</v>
      </c>
      <c r="H107" s="8">
        <f t="shared" si="2"/>
        <v>0</v>
      </c>
      <c r="I107" s="8">
        <v>0</v>
      </c>
      <c r="J107" s="104"/>
      <c r="K107" s="60"/>
    </row>
    <row r="108" spans="1:12" ht="22.5" customHeight="1" x14ac:dyDescent="0.25">
      <c r="A108" s="134"/>
      <c r="B108" s="137"/>
      <c r="C108" s="137"/>
      <c r="D108" s="54" t="s">
        <v>5</v>
      </c>
      <c r="E108" s="6">
        <f>E103+E98+E93</f>
        <v>10200</v>
      </c>
      <c r="F108" s="6">
        <f>F103+F98+F93</f>
        <v>10200</v>
      </c>
      <c r="G108" s="8">
        <f t="shared" si="3"/>
        <v>2402.3000000000002</v>
      </c>
      <c r="H108" s="8">
        <f t="shared" si="2"/>
        <v>-7797.7</v>
      </c>
      <c r="I108" s="8">
        <f>G108/F108*100</f>
        <v>23.551960784313728</v>
      </c>
      <c r="J108" s="104"/>
      <c r="K108" s="60"/>
    </row>
    <row r="109" spans="1:12" ht="27" customHeight="1" thickBot="1" x14ac:dyDescent="0.3">
      <c r="A109" s="135"/>
      <c r="B109" s="138"/>
      <c r="C109" s="138"/>
      <c r="D109" s="48" t="s">
        <v>38</v>
      </c>
      <c r="E109" s="20">
        <f>SUM(F109:F109)</f>
        <v>0</v>
      </c>
      <c r="F109" s="20">
        <f t="shared" si="3"/>
        <v>0</v>
      </c>
      <c r="G109" s="56">
        <f t="shared" si="3"/>
        <v>0</v>
      </c>
      <c r="H109" s="56">
        <f t="shared" si="2"/>
        <v>0</v>
      </c>
      <c r="I109" s="56">
        <v>0</v>
      </c>
      <c r="J109" s="105"/>
      <c r="K109" s="60"/>
    </row>
    <row r="110" spans="1:12" ht="15" customHeight="1" x14ac:dyDescent="0.25">
      <c r="A110" s="266" t="s">
        <v>16</v>
      </c>
      <c r="B110" s="267"/>
      <c r="C110" s="146"/>
      <c r="D110" s="33" t="s">
        <v>2</v>
      </c>
      <c r="E110" s="34">
        <f>SUM(E111:E114)</f>
        <v>293199</v>
      </c>
      <c r="F110" s="34">
        <f>SUM(F111:F114)</f>
        <v>293199</v>
      </c>
      <c r="G110" s="35">
        <f>SUM(G111:G114)</f>
        <v>54309.514000000003</v>
      </c>
      <c r="H110" s="35">
        <f t="shared" si="2"/>
        <v>-238889.486</v>
      </c>
      <c r="I110" s="35">
        <f>G110/F110*100</f>
        <v>18.523089778614526</v>
      </c>
      <c r="J110" s="103" t="s">
        <v>64</v>
      </c>
      <c r="K110" s="60"/>
    </row>
    <row r="111" spans="1:12" ht="24" x14ac:dyDescent="0.25">
      <c r="A111" s="268"/>
      <c r="B111" s="269"/>
      <c r="C111" s="158"/>
      <c r="D111" s="2" t="s">
        <v>3</v>
      </c>
      <c r="E111" s="7">
        <f t="shared" ref="E111:G112" si="4">E49+E85+E106</f>
        <v>7187.2</v>
      </c>
      <c r="F111" s="7">
        <f t="shared" si="4"/>
        <v>7187.2</v>
      </c>
      <c r="G111" s="19">
        <f t="shared" si="4"/>
        <v>2553.4319999999998</v>
      </c>
      <c r="H111" s="19">
        <f t="shared" si="2"/>
        <v>-4633.768</v>
      </c>
      <c r="I111" s="19">
        <f>G111/F111*100</f>
        <v>35.527493321460376</v>
      </c>
      <c r="J111" s="104"/>
      <c r="K111" s="60"/>
    </row>
    <row r="112" spans="1:12" ht="41.25" customHeight="1" x14ac:dyDescent="0.25">
      <c r="A112" s="268"/>
      <c r="B112" s="269"/>
      <c r="C112" s="158"/>
      <c r="D112" s="2" t="s">
        <v>4</v>
      </c>
      <c r="E112" s="7">
        <f t="shared" si="4"/>
        <v>11566.3</v>
      </c>
      <c r="F112" s="7">
        <f t="shared" si="4"/>
        <v>11566.3</v>
      </c>
      <c r="G112" s="19">
        <f t="shared" si="4"/>
        <v>4009.1320000000001</v>
      </c>
      <c r="H112" s="19">
        <f t="shared" si="2"/>
        <v>-7557.1679999999997</v>
      </c>
      <c r="I112" s="19">
        <f>G112/F112*100</f>
        <v>34.662182374657412</v>
      </c>
      <c r="J112" s="104"/>
      <c r="K112" s="60"/>
    </row>
    <row r="113" spans="1:12" x14ac:dyDescent="0.25">
      <c r="A113" s="268"/>
      <c r="B113" s="269"/>
      <c r="C113" s="158"/>
      <c r="D113" s="2" t="s">
        <v>5</v>
      </c>
      <c r="E113" s="7">
        <f>E108+E87+E51</f>
        <v>257264.09999999998</v>
      </c>
      <c r="F113" s="7">
        <f>F51+F87+F108</f>
        <v>257264.09999999998</v>
      </c>
      <c r="G113" s="19">
        <f>G108+G87+G51</f>
        <v>46195.950000000004</v>
      </c>
      <c r="H113" s="19">
        <f t="shared" si="2"/>
        <v>-211068.14999999997</v>
      </c>
      <c r="I113" s="19">
        <f>G113/F113*100</f>
        <v>17.956625117923569</v>
      </c>
      <c r="J113" s="104"/>
      <c r="K113" s="60"/>
      <c r="L113" s="57"/>
    </row>
    <row r="114" spans="1:12" ht="24.75" thickBot="1" x14ac:dyDescent="0.3">
      <c r="A114" s="270"/>
      <c r="B114" s="271"/>
      <c r="C114" s="159"/>
      <c r="D114" s="36" t="s">
        <v>38</v>
      </c>
      <c r="E114" s="37">
        <f>E52+E88+E109</f>
        <v>17181.400000000001</v>
      </c>
      <c r="F114" s="37">
        <f>F52+F88+F109</f>
        <v>17181.400000000001</v>
      </c>
      <c r="G114" s="38">
        <f>G52+G88+G109</f>
        <v>1551</v>
      </c>
      <c r="H114" s="38">
        <f t="shared" si="2"/>
        <v>-15630.400000000001</v>
      </c>
      <c r="I114" s="38">
        <f>G114/F114*100</f>
        <v>9.0272038367071357</v>
      </c>
      <c r="J114" s="105"/>
      <c r="K114" s="60"/>
    </row>
    <row r="115" spans="1:12" ht="15.75" thickBot="1" x14ac:dyDescent="0.3">
      <c r="A115" s="264" t="s">
        <v>9</v>
      </c>
      <c r="B115" s="265"/>
      <c r="C115" s="61"/>
      <c r="D115" s="53"/>
      <c r="E115" s="21"/>
      <c r="F115" s="21"/>
      <c r="G115" s="22"/>
      <c r="H115" s="22"/>
      <c r="I115" s="22"/>
      <c r="J115" s="32"/>
      <c r="K115" s="60"/>
    </row>
    <row r="116" spans="1:12" ht="15" customHeight="1" x14ac:dyDescent="0.25">
      <c r="A116" s="94" t="s">
        <v>39</v>
      </c>
      <c r="B116" s="259"/>
      <c r="C116" s="263"/>
      <c r="D116" s="55" t="s">
        <v>2</v>
      </c>
      <c r="E116" s="26">
        <f>SUM(F116:F116)</f>
        <v>3829.7</v>
      </c>
      <c r="F116" s="26">
        <f>F119</f>
        <v>3829.7</v>
      </c>
      <c r="G116" s="27">
        <v>0</v>
      </c>
      <c r="H116" s="27">
        <f t="shared" si="2"/>
        <v>-3829.7</v>
      </c>
      <c r="I116" s="27">
        <v>0</v>
      </c>
      <c r="J116" s="103" t="s">
        <v>64</v>
      </c>
      <c r="K116" s="60"/>
    </row>
    <row r="117" spans="1:12" ht="26.25" customHeight="1" x14ac:dyDescent="0.25">
      <c r="A117" s="255"/>
      <c r="B117" s="260"/>
      <c r="C117" s="158"/>
      <c r="D117" s="54" t="s">
        <v>3</v>
      </c>
      <c r="E117" s="6">
        <v>0</v>
      </c>
      <c r="F117" s="6">
        <v>0</v>
      </c>
      <c r="G117" s="8">
        <v>0</v>
      </c>
      <c r="H117" s="8">
        <f t="shared" si="2"/>
        <v>0</v>
      </c>
      <c r="I117" s="8">
        <v>0</v>
      </c>
      <c r="J117" s="104"/>
      <c r="K117" s="60"/>
    </row>
    <row r="118" spans="1:12" ht="42.75" customHeight="1" x14ac:dyDescent="0.25">
      <c r="A118" s="255"/>
      <c r="B118" s="260"/>
      <c r="C118" s="158"/>
      <c r="D118" s="54" t="s">
        <v>4</v>
      </c>
      <c r="E118" s="6">
        <v>0</v>
      </c>
      <c r="F118" s="6">
        <v>0</v>
      </c>
      <c r="G118" s="8">
        <v>0</v>
      </c>
      <c r="H118" s="8">
        <f t="shared" si="2"/>
        <v>0</v>
      </c>
      <c r="I118" s="8">
        <v>0</v>
      </c>
      <c r="J118" s="104"/>
      <c r="K118" s="60"/>
    </row>
    <row r="119" spans="1:12" ht="16.5" customHeight="1" x14ac:dyDescent="0.25">
      <c r="A119" s="255"/>
      <c r="B119" s="260"/>
      <c r="C119" s="158"/>
      <c r="D119" s="54" t="s">
        <v>5</v>
      </c>
      <c r="E119" s="6">
        <f>E36</f>
        <v>3829.7</v>
      </c>
      <c r="F119" s="6">
        <f>F36</f>
        <v>3829.7</v>
      </c>
      <c r="G119" s="8">
        <v>0</v>
      </c>
      <c r="H119" s="8">
        <f t="shared" si="2"/>
        <v>-3829.7</v>
      </c>
      <c r="I119" s="8">
        <v>0</v>
      </c>
      <c r="J119" s="104"/>
      <c r="K119" s="60"/>
    </row>
    <row r="120" spans="1:12" ht="26.25" customHeight="1" thickBot="1" x14ac:dyDescent="0.3">
      <c r="A120" s="261"/>
      <c r="B120" s="262"/>
      <c r="C120" s="159"/>
      <c r="D120" s="23" t="s">
        <v>38</v>
      </c>
      <c r="E120" s="24">
        <v>0</v>
      </c>
      <c r="F120" s="24">
        <v>0</v>
      </c>
      <c r="G120" s="25">
        <v>0</v>
      </c>
      <c r="H120" s="25">
        <f t="shared" si="2"/>
        <v>0</v>
      </c>
      <c r="I120" s="25">
        <v>0</v>
      </c>
      <c r="J120" s="105"/>
      <c r="K120" s="60"/>
    </row>
    <row r="121" spans="1:12" ht="15" customHeight="1" x14ac:dyDescent="0.25">
      <c r="A121" s="94" t="s">
        <v>10</v>
      </c>
      <c r="B121" s="259"/>
      <c r="C121" s="263"/>
      <c r="D121" s="55" t="s">
        <v>2</v>
      </c>
      <c r="E121" s="26">
        <f>SUM(E122:E125)</f>
        <v>289369.3</v>
      </c>
      <c r="F121" s="26">
        <f>SUM(F122:F125)</f>
        <v>289369.3</v>
      </c>
      <c r="G121" s="27">
        <f>SUM(G122:G125)</f>
        <v>54309.514000000003</v>
      </c>
      <c r="H121" s="27">
        <f t="shared" si="2"/>
        <v>-235059.78599999999</v>
      </c>
      <c r="I121" s="27">
        <f>G121/F121*100</f>
        <v>18.7682362987366</v>
      </c>
      <c r="J121" s="103" t="s">
        <v>64</v>
      </c>
      <c r="K121" s="60"/>
    </row>
    <row r="122" spans="1:12" ht="24" x14ac:dyDescent="0.25">
      <c r="A122" s="255"/>
      <c r="B122" s="260"/>
      <c r="C122" s="158"/>
      <c r="D122" s="54" t="s">
        <v>3</v>
      </c>
      <c r="E122" s="6">
        <f>SUM(F122:F122)</f>
        <v>7187.2</v>
      </c>
      <c r="F122" s="6">
        <f t="shared" ref="F122:G125" si="5">F111</f>
        <v>7187.2</v>
      </c>
      <c r="G122" s="6">
        <f t="shared" si="5"/>
        <v>2553.4319999999998</v>
      </c>
      <c r="H122" s="8">
        <f t="shared" si="2"/>
        <v>-4633.768</v>
      </c>
      <c r="I122" s="8">
        <f>G122/F122*100</f>
        <v>35.527493321460376</v>
      </c>
      <c r="J122" s="104"/>
      <c r="K122" s="60"/>
    </row>
    <row r="123" spans="1:12" ht="42" customHeight="1" x14ac:dyDescent="0.25">
      <c r="A123" s="255"/>
      <c r="B123" s="260"/>
      <c r="C123" s="158"/>
      <c r="D123" s="54" t="s">
        <v>4</v>
      </c>
      <c r="E123" s="6">
        <f>E50+E86+E107</f>
        <v>11566.3</v>
      </c>
      <c r="F123" s="6">
        <f t="shared" si="5"/>
        <v>11566.3</v>
      </c>
      <c r="G123" s="6">
        <f t="shared" si="5"/>
        <v>4009.1320000000001</v>
      </c>
      <c r="H123" s="8">
        <f t="shared" si="2"/>
        <v>-7557.1679999999997</v>
      </c>
      <c r="I123" s="8">
        <f>G123/F123*100</f>
        <v>34.662182374657412</v>
      </c>
      <c r="J123" s="104"/>
      <c r="K123" s="60"/>
    </row>
    <row r="124" spans="1:12" ht="15.75" customHeight="1" x14ac:dyDescent="0.25">
      <c r="A124" s="255"/>
      <c r="B124" s="260"/>
      <c r="C124" s="158"/>
      <c r="D124" s="54" t="s">
        <v>5</v>
      </c>
      <c r="E124" s="6">
        <f>E51+E87+E108-E119</f>
        <v>253434.39999999997</v>
      </c>
      <c r="F124" s="6">
        <f>F113-F119</f>
        <v>253434.39999999997</v>
      </c>
      <c r="G124" s="6">
        <f t="shared" si="5"/>
        <v>46195.950000000004</v>
      </c>
      <c r="H124" s="8">
        <f t="shared" si="2"/>
        <v>-207238.44999999995</v>
      </c>
      <c r="I124" s="8">
        <f>G124/F124*100</f>
        <v>18.227971419823046</v>
      </c>
      <c r="J124" s="104"/>
      <c r="K124" s="60"/>
    </row>
    <row r="125" spans="1:12" ht="24" customHeight="1" thickBot="1" x14ac:dyDescent="0.3">
      <c r="A125" s="261"/>
      <c r="B125" s="262"/>
      <c r="C125" s="159"/>
      <c r="D125" s="23" t="s">
        <v>38</v>
      </c>
      <c r="E125" s="24">
        <f>E52+E88+E109</f>
        <v>17181.400000000001</v>
      </c>
      <c r="F125" s="24">
        <f t="shared" si="5"/>
        <v>17181.400000000001</v>
      </c>
      <c r="G125" s="24">
        <f t="shared" si="5"/>
        <v>1551</v>
      </c>
      <c r="H125" s="25">
        <f t="shared" si="2"/>
        <v>-15630.400000000001</v>
      </c>
      <c r="I125" s="25">
        <f>G125/F125*100</f>
        <v>9.0272038367071357</v>
      </c>
      <c r="J125" s="105"/>
      <c r="K125" s="60"/>
    </row>
    <row r="126" spans="1:12" ht="15.75" thickBot="1" x14ac:dyDescent="0.3">
      <c r="A126" s="255" t="s">
        <v>9</v>
      </c>
      <c r="B126" s="256"/>
      <c r="C126" s="256"/>
      <c r="D126" s="256"/>
      <c r="E126" s="256"/>
      <c r="F126" s="256"/>
      <c r="G126" s="257"/>
      <c r="H126" s="257"/>
      <c r="I126" s="257"/>
      <c r="J126" s="258"/>
      <c r="K126" s="60"/>
    </row>
    <row r="127" spans="1:12" ht="16.5" customHeight="1" x14ac:dyDescent="0.25">
      <c r="A127" s="94" t="s">
        <v>35</v>
      </c>
      <c r="B127" s="259"/>
      <c r="C127" s="263"/>
      <c r="D127" s="55" t="s">
        <v>2</v>
      </c>
      <c r="E127" s="26">
        <f>SUM(E128:E131)</f>
        <v>280093.2</v>
      </c>
      <c r="F127" s="26">
        <f>SUM(F128:F131)</f>
        <v>280093.2</v>
      </c>
      <c r="G127" s="27">
        <f>SUM(G128:G131)</f>
        <v>50634.514000000003</v>
      </c>
      <c r="H127" s="27">
        <f>G127-F127</f>
        <v>-229458.68600000002</v>
      </c>
      <c r="I127" s="27">
        <f>G127/F127*100</f>
        <v>18.077737695881229</v>
      </c>
      <c r="J127" s="103" t="s">
        <v>64</v>
      </c>
      <c r="K127" s="60"/>
    </row>
    <row r="128" spans="1:12" ht="24" x14ac:dyDescent="0.25">
      <c r="A128" s="255"/>
      <c r="B128" s="260"/>
      <c r="C128" s="158"/>
      <c r="D128" s="54" t="s">
        <v>3</v>
      </c>
      <c r="E128" s="6">
        <f t="shared" ref="E128:G129" si="6">E19+E24+E29+E39+E44+E55+E60+E65+E80+E96+E101</f>
        <v>7187.2</v>
      </c>
      <c r="F128" s="6">
        <f t="shared" si="6"/>
        <v>7187.2</v>
      </c>
      <c r="G128" s="6">
        <f t="shared" si="6"/>
        <v>2553.4319999999998</v>
      </c>
      <c r="H128" s="8">
        <f>G128-F128</f>
        <v>-4633.768</v>
      </c>
      <c r="I128" s="8">
        <f>G128/F128*100</f>
        <v>35.527493321460376</v>
      </c>
      <c r="J128" s="104"/>
      <c r="K128" s="60"/>
    </row>
    <row r="129" spans="1:16" ht="23.25" customHeight="1" x14ac:dyDescent="0.25">
      <c r="A129" s="255"/>
      <c r="B129" s="260"/>
      <c r="C129" s="158"/>
      <c r="D129" s="54" t="s">
        <v>4</v>
      </c>
      <c r="E129" s="6">
        <f t="shared" si="6"/>
        <v>11566.3</v>
      </c>
      <c r="F129" s="6">
        <f t="shared" si="6"/>
        <v>11566.3</v>
      </c>
      <c r="G129" s="6">
        <f t="shared" si="6"/>
        <v>4009.1320000000001</v>
      </c>
      <c r="H129" s="8">
        <f t="shared" ref="H129:H141" si="7">G129-F129</f>
        <v>-7557.1679999999997</v>
      </c>
      <c r="I129" s="8">
        <f t="shared" ref="I129:I140" si="8">G129/F129*100</f>
        <v>34.662182374657412</v>
      </c>
      <c r="J129" s="104"/>
      <c r="K129" s="60"/>
    </row>
    <row r="130" spans="1:16" ht="13.5" customHeight="1" x14ac:dyDescent="0.25">
      <c r="A130" s="255"/>
      <c r="B130" s="260"/>
      <c r="C130" s="158"/>
      <c r="D130" s="54" t="s">
        <v>5</v>
      </c>
      <c r="E130" s="71">
        <f>E103+E98+E67+E62+E57+E31+E26+E21</f>
        <v>244158.3</v>
      </c>
      <c r="F130" s="4">
        <f>F103+F98+F67+F62+F57+F31+F26+F21</f>
        <v>244158.3</v>
      </c>
      <c r="G130" s="6">
        <f>G103+G98+G67+G62+G57+G31+G21+G26</f>
        <v>42520.950000000004</v>
      </c>
      <c r="H130" s="8">
        <f t="shared" si="7"/>
        <v>-201637.34999999998</v>
      </c>
      <c r="I130" s="8">
        <f t="shared" si="8"/>
        <v>17.415320306538835</v>
      </c>
      <c r="J130" s="104"/>
      <c r="K130" s="60"/>
      <c r="L130" s="89"/>
      <c r="M130" s="89"/>
      <c r="N130" s="89"/>
      <c r="O130" s="89"/>
      <c r="P130" s="89"/>
    </row>
    <row r="131" spans="1:16" ht="24" customHeight="1" thickBot="1" x14ac:dyDescent="0.3">
      <c r="A131" s="261"/>
      <c r="B131" s="262"/>
      <c r="C131" s="159"/>
      <c r="D131" s="23" t="s">
        <v>38</v>
      </c>
      <c r="E131" s="24">
        <f>E22+E27+E32+E42+E47+E58+E63+E68+E83+E99+E104</f>
        <v>17181.400000000001</v>
      </c>
      <c r="F131" s="24">
        <f>F22+F27+F32+F42+F47+F58+F63+F68+F83+F99+F104</f>
        <v>17181.400000000001</v>
      </c>
      <c r="G131" s="24">
        <f>G22+G27+G32+G42+G47+G58+G63+G68+G83+G99+G104</f>
        <v>1551</v>
      </c>
      <c r="H131" s="25">
        <f t="shared" si="7"/>
        <v>-15630.400000000001</v>
      </c>
      <c r="I131" s="25">
        <f t="shared" si="8"/>
        <v>9.0272038367071357</v>
      </c>
      <c r="J131" s="105"/>
      <c r="K131" s="60"/>
    </row>
    <row r="132" spans="1:16" x14ac:dyDescent="0.25">
      <c r="A132" s="94" t="s">
        <v>36</v>
      </c>
      <c r="B132" s="259"/>
      <c r="C132" s="263"/>
      <c r="D132" s="55" t="s">
        <v>2</v>
      </c>
      <c r="E132" s="26">
        <f>SUM(E133:E136)</f>
        <v>8200</v>
      </c>
      <c r="F132" s="26">
        <f>SUM(F133:F136)</f>
        <v>8200</v>
      </c>
      <c r="G132" s="26">
        <f>SUM(G133:G136)</f>
        <v>1991.4</v>
      </c>
      <c r="H132" s="27">
        <f t="shared" si="7"/>
        <v>-6208.6</v>
      </c>
      <c r="I132" s="27">
        <f t="shared" si="8"/>
        <v>24.28536585365854</v>
      </c>
      <c r="J132" s="103" t="s">
        <v>64</v>
      </c>
      <c r="K132" s="60"/>
    </row>
    <row r="133" spans="1:16" ht="24" x14ac:dyDescent="0.25">
      <c r="A133" s="255"/>
      <c r="B133" s="260"/>
      <c r="C133" s="158"/>
      <c r="D133" s="54" t="s">
        <v>3</v>
      </c>
      <c r="E133" s="6">
        <f>SUM(F133:F133)</f>
        <v>0</v>
      </c>
      <c r="F133" s="6">
        <v>0</v>
      </c>
      <c r="G133" s="6">
        <v>0</v>
      </c>
      <c r="H133" s="8">
        <f t="shared" si="7"/>
        <v>0</v>
      </c>
      <c r="I133" s="8">
        <v>0</v>
      </c>
      <c r="J133" s="104"/>
      <c r="K133" s="60"/>
    </row>
    <row r="134" spans="1:16" ht="21.75" customHeight="1" x14ac:dyDescent="0.25">
      <c r="A134" s="255"/>
      <c r="B134" s="260"/>
      <c r="C134" s="158"/>
      <c r="D134" s="54" t="s">
        <v>4</v>
      </c>
      <c r="E134" s="6">
        <f>SUM(F134:F134)</f>
        <v>0</v>
      </c>
      <c r="F134" s="6">
        <v>0</v>
      </c>
      <c r="G134" s="6">
        <v>0</v>
      </c>
      <c r="H134" s="8">
        <f t="shared" si="7"/>
        <v>0</v>
      </c>
      <c r="I134" s="8">
        <v>0</v>
      </c>
      <c r="J134" s="104"/>
      <c r="K134" s="60"/>
      <c r="L134" s="57"/>
      <c r="M134" s="57"/>
      <c r="N134" s="57"/>
    </row>
    <row r="135" spans="1:16" x14ac:dyDescent="0.25">
      <c r="A135" s="255"/>
      <c r="B135" s="260"/>
      <c r="C135" s="158"/>
      <c r="D135" s="54" t="s">
        <v>5</v>
      </c>
      <c r="E135" s="6">
        <f>SUM(F135:F135)</f>
        <v>8200</v>
      </c>
      <c r="F135" s="6">
        <f>F93+F72</f>
        <v>8200</v>
      </c>
      <c r="G135" s="6">
        <f>G93+G72</f>
        <v>1991.4</v>
      </c>
      <c r="H135" s="8">
        <f t="shared" si="7"/>
        <v>-6208.6</v>
      </c>
      <c r="I135" s="8">
        <f t="shared" si="8"/>
        <v>24.28536585365854</v>
      </c>
      <c r="J135" s="104"/>
      <c r="K135" s="60"/>
    </row>
    <row r="136" spans="1:16" ht="26.25" customHeight="1" thickBot="1" x14ac:dyDescent="0.3">
      <c r="A136" s="261"/>
      <c r="B136" s="262"/>
      <c r="C136" s="159"/>
      <c r="D136" s="23" t="s">
        <v>38</v>
      </c>
      <c r="E136" s="24">
        <f>SUM(F136:F136)</f>
        <v>0</v>
      </c>
      <c r="F136" s="24">
        <v>0</v>
      </c>
      <c r="G136" s="24">
        <v>0</v>
      </c>
      <c r="H136" s="25">
        <f t="shared" si="7"/>
        <v>0</v>
      </c>
      <c r="I136" s="25">
        <v>0</v>
      </c>
      <c r="J136" s="105"/>
      <c r="K136" s="60"/>
    </row>
    <row r="137" spans="1:16" ht="15" customHeight="1" x14ac:dyDescent="0.25">
      <c r="A137" s="94" t="s">
        <v>46</v>
      </c>
      <c r="B137" s="95"/>
      <c r="C137" s="100"/>
      <c r="D137" s="55" t="s">
        <v>2</v>
      </c>
      <c r="E137" s="62">
        <f>E140</f>
        <v>700</v>
      </c>
      <c r="F137" s="46">
        <f>SUM(F138:F141)</f>
        <v>700</v>
      </c>
      <c r="G137" s="46">
        <f>SUM(G138:G141)</f>
        <v>350</v>
      </c>
      <c r="H137" s="27">
        <f t="shared" si="7"/>
        <v>-350</v>
      </c>
      <c r="I137" s="27">
        <f t="shared" si="8"/>
        <v>50</v>
      </c>
      <c r="J137" s="103" t="s">
        <v>64</v>
      </c>
      <c r="K137" s="60"/>
    </row>
    <row r="138" spans="1:16" ht="24" x14ac:dyDescent="0.25">
      <c r="A138" s="96"/>
      <c r="B138" s="97"/>
      <c r="C138" s="101"/>
      <c r="D138" s="54" t="s">
        <v>3</v>
      </c>
      <c r="E138" s="59">
        <f>SUM(F138:F138)</f>
        <v>0</v>
      </c>
      <c r="F138" s="6">
        <v>0</v>
      </c>
      <c r="G138" s="6">
        <v>0</v>
      </c>
      <c r="H138" s="8">
        <f t="shared" si="7"/>
        <v>0</v>
      </c>
      <c r="I138" s="8">
        <v>0</v>
      </c>
      <c r="J138" s="104"/>
      <c r="K138" s="60"/>
    </row>
    <row r="139" spans="1:16" ht="21.75" customHeight="1" x14ac:dyDescent="0.25">
      <c r="A139" s="96"/>
      <c r="B139" s="97"/>
      <c r="C139" s="101"/>
      <c r="D139" s="54" t="s">
        <v>4</v>
      </c>
      <c r="E139" s="59">
        <f>SUM(F139:F139)</f>
        <v>0</v>
      </c>
      <c r="F139" s="6">
        <v>0</v>
      </c>
      <c r="G139" s="6">
        <v>0</v>
      </c>
      <c r="H139" s="8">
        <f t="shared" si="7"/>
        <v>0</v>
      </c>
      <c r="I139" s="8">
        <v>0</v>
      </c>
      <c r="J139" s="104"/>
      <c r="K139" s="60"/>
    </row>
    <row r="140" spans="1:16" x14ac:dyDescent="0.25">
      <c r="A140" s="96"/>
      <c r="B140" s="97"/>
      <c r="C140" s="101"/>
      <c r="D140" s="54" t="s">
        <v>5</v>
      </c>
      <c r="E140" s="59">
        <f>E77</f>
        <v>700</v>
      </c>
      <c r="F140" s="9">
        <f>F77</f>
        <v>700</v>
      </c>
      <c r="G140" s="9">
        <f>G77</f>
        <v>350</v>
      </c>
      <c r="H140" s="8">
        <f t="shared" si="7"/>
        <v>-350</v>
      </c>
      <c r="I140" s="8">
        <f t="shared" si="8"/>
        <v>50</v>
      </c>
      <c r="J140" s="104"/>
      <c r="K140" s="60"/>
    </row>
    <row r="141" spans="1:16" ht="24.75" thickBot="1" x14ac:dyDescent="0.3">
      <c r="A141" s="98"/>
      <c r="B141" s="99"/>
      <c r="C141" s="102"/>
      <c r="D141" s="23" t="s">
        <v>38</v>
      </c>
      <c r="E141" s="58">
        <f>SUM(F141:F141)</f>
        <v>0</v>
      </c>
      <c r="F141" s="24">
        <v>0</v>
      </c>
      <c r="G141" s="24">
        <v>0</v>
      </c>
      <c r="H141" s="25">
        <f t="shared" si="7"/>
        <v>0</v>
      </c>
      <c r="I141" s="25">
        <v>0</v>
      </c>
      <c r="J141" s="105"/>
      <c r="K141" s="60"/>
    </row>
    <row r="142" spans="1:16" x14ac:dyDescent="0.25">
      <c r="A142" s="94" t="s">
        <v>71</v>
      </c>
      <c r="B142" s="95"/>
      <c r="C142" s="100"/>
      <c r="D142" s="55" t="s">
        <v>2</v>
      </c>
      <c r="E142" s="62">
        <f>SUM(E143:E146)</f>
        <v>3829.7</v>
      </c>
      <c r="F142" s="46">
        <f>SUM(F143:F146)</f>
        <v>3829.7</v>
      </c>
      <c r="G142" s="46">
        <f>SUM(G143:G146)</f>
        <v>1333.6</v>
      </c>
      <c r="H142" s="27">
        <f>G142-F142</f>
        <v>-2496.1</v>
      </c>
      <c r="I142" s="49">
        <f>G142/F142*100</f>
        <v>34.822570958560725</v>
      </c>
      <c r="J142" s="103" t="s">
        <v>64</v>
      </c>
      <c r="K142" s="60"/>
    </row>
    <row r="143" spans="1:16" ht="24" x14ac:dyDescent="0.25">
      <c r="A143" s="96"/>
      <c r="B143" s="97"/>
      <c r="C143" s="101"/>
      <c r="D143" s="54" t="s">
        <v>3</v>
      </c>
      <c r="E143" s="59">
        <f>E34</f>
        <v>0</v>
      </c>
      <c r="F143" s="6">
        <v>0</v>
      </c>
      <c r="G143" s="6">
        <v>0</v>
      </c>
      <c r="H143" s="8">
        <f>G143-F143</f>
        <v>0</v>
      </c>
      <c r="I143" s="56">
        <v>0</v>
      </c>
      <c r="J143" s="104"/>
      <c r="K143" s="60"/>
    </row>
    <row r="144" spans="1:16" ht="23.25" customHeight="1" x14ac:dyDescent="0.25">
      <c r="A144" s="96"/>
      <c r="B144" s="97"/>
      <c r="C144" s="101"/>
      <c r="D144" s="54" t="s">
        <v>4</v>
      </c>
      <c r="E144" s="59">
        <f>E35</f>
        <v>0</v>
      </c>
      <c r="F144" s="6">
        <v>0</v>
      </c>
      <c r="G144" s="6">
        <v>0</v>
      </c>
      <c r="H144" s="8">
        <f>G144-F144</f>
        <v>0</v>
      </c>
      <c r="I144" s="8">
        <v>0</v>
      </c>
      <c r="J144" s="104"/>
      <c r="K144" s="60"/>
    </row>
    <row r="145" spans="1:13" x14ac:dyDescent="0.25">
      <c r="A145" s="96"/>
      <c r="B145" s="97"/>
      <c r="C145" s="101"/>
      <c r="D145" s="54" t="s">
        <v>5</v>
      </c>
      <c r="E145" s="59">
        <f>E36</f>
        <v>3829.7</v>
      </c>
      <c r="F145" s="9">
        <f>F36</f>
        <v>3829.7</v>
      </c>
      <c r="G145" s="9">
        <f>G36</f>
        <v>1333.6</v>
      </c>
      <c r="H145" s="8">
        <f>G145-F145</f>
        <v>-2496.1</v>
      </c>
      <c r="I145" s="22">
        <f>G145/F145*100</f>
        <v>34.822570958560725</v>
      </c>
      <c r="J145" s="104"/>
      <c r="K145" s="60"/>
    </row>
    <row r="146" spans="1:13" ht="24.75" thickBot="1" x14ac:dyDescent="0.3">
      <c r="A146" s="98"/>
      <c r="B146" s="99"/>
      <c r="C146" s="102"/>
      <c r="D146" s="23" t="s">
        <v>38</v>
      </c>
      <c r="E146" s="58">
        <f>E37</f>
        <v>0</v>
      </c>
      <c r="F146" s="24">
        <v>0</v>
      </c>
      <c r="G146" s="24">
        <v>0</v>
      </c>
      <c r="H146" s="25">
        <f>G146-F146</f>
        <v>0</v>
      </c>
      <c r="I146" s="8">
        <v>0</v>
      </c>
      <c r="J146" s="105"/>
      <c r="K146" s="60"/>
    </row>
    <row r="147" spans="1:13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3" ht="48.75" customHeight="1" x14ac:dyDescent="0.25">
      <c r="A148" s="60"/>
      <c r="B148" s="119" t="s">
        <v>73</v>
      </c>
      <c r="C148" s="120"/>
      <c r="D148" s="117" t="s">
        <v>74</v>
      </c>
      <c r="E148" s="118"/>
      <c r="F148" s="40" t="s">
        <v>65</v>
      </c>
      <c r="G148" s="110" t="s">
        <v>75</v>
      </c>
      <c r="H148" s="110"/>
      <c r="I148" s="41"/>
      <c r="J148" s="116" t="s">
        <v>69</v>
      </c>
      <c r="K148" s="116"/>
    </row>
    <row r="149" spans="1:13" ht="40.5" customHeight="1" x14ac:dyDescent="0.25">
      <c r="B149" s="42" t="s">
        <v>57</v>
      </c>
      <c r="C149" s="42" t="s">
        <v>14</v>
      </c>
      <c r="D149" s="90" t="s">
        <v>79</v>
      </c>
      <c r="E149" s="111"/>
      <c r="F149" s="43" t="s">
        <v>66</v>
      </c>
      <c r="G149" s="113" t="s">
        <v>67</v>
      </c>
      <c r="H149" s="113"/>
      <c r="I149" s="44" t="s">
        <v>66</v>
      </c>
      <c r="J149" s="93" t="s">
        <v>68</v>
      </c>
      <c r="K149" s="93"/>
    </row>
    <row r="150" spans="1:13" ht="15" customHeight="1" x14ac:dyDescent="0.25">
      <c r="B150" s="119"/>
      <c r="C150" s="109"/>
      <c r="D150" s="117"/>
      <c r="E150" s="109"/>
      <c r="F150" s="40"/>
      <c r="G150" s="110"/>
      <c r="H150" s="111"/>
      <c r="I150" s="41"/>
      <c r="J150" s="112"/>
      <c r="K150" s="112"/>
    </row>
    <row r="151" spans="1:13" ht="18.75" customHeight="1" x14ac:dyDescent="0.25">
      <c r="B151" s="45"/>
      <c r="C151" s="45"/>
      <c r="D151" s="90"/>
      <c r="E151" s="109"/>
      <c r="F151" s="43"/>
      <c r="G151" s="113"/>
      <c r="H151" s="113"/>
      <c r="I151" s="44"/>
      <c r="J151" s="93"/>
      <c r="K151" s="93"/>
    </row>
    <row r="152" spans="1:13" ht="16.5" customHeight="1" x14ac:dyDescent="0.25">
      <c r="B152" s="106"/>
      <c r="C152" s="107"/>
      <c r="D152" s="108"/>
      <c r="E152" s="109"/>
      <c r="F152" s="40"/>
      <c r="G152" s="114"/>
      <c r="H152" s="115"/>
      <c r="I152" s="41"/>
      <c r="J152" s="112"/>
      <c r="K152" s="112"/>
      <c r="M152" t="s">
        <v>14</v>
      </c>
    </row>
    <row r="153" spans="1:13" ht="18" customHeight="1" x14ac:dyDescent="0.25">
      <c r="B153" s="45"/>
      <c r="D153" s="90"/>
      <c r="E153" s="91"/>
      <c r="F153" s="43"/>
      <c r="G153" s="92"/>
      <c r="H153" s="92"/>
      <c r="I153" s="44"/>
      <c r="J153" s="93"/>
      <c r="K153" s="93"/>
    </row>
    <row r="154" spans="1:13" ht="8.25" customHeight="1" x14ac:dyDescent="0.25">
      <c r="B154" s="106"/>
      <c r="C154" s="107"/>
      <c r="D154" s="108"/>
      <c r="E154" s="109"/>
      <c r="F154" s="40"/>
      <c r="G154" s="110"/>
      <c r="H154" s="111"/>
      <c r="I154" s="41"/>
      <c r="J154" s="112"/>
      <c r="K154" s="112"/>
    </row>
    <row r="155" spans="1:13" ht="12" customHeight="1" x14ac:dyDescent="0.25">
      <c r="B155" s="45"/>
      <c r="D155" s="90"/>
      <c r="E155" s="91"/>
      <c r="F155" s="43"/>
      <c r="G155" s="92"/>
      <c r="H155" s="92"/>
      <c r="I155" s="47"/>
      <c r="J155" s="93"/>
      <c r="K155" s="93"/>
    </row>
  </sheetData>
  <mergeCells count="143">
    <mergeCell ref="J127:J131"/>
    <mergeCell ref="A126:J126"/>
    <mergeCell ref="J132:J136"/>
    <mergeCell ref="J137:J141"/>
    <mergeCell ref="J110:J114"/>
    <mergeCell ref="J116:J120"/>
    <mergeCell ref="J121:J125"/>
    <mergeCell ref="A137:B141"/>
    <mergeCell ref="C137:C141"/>
    <mergeCell ref="A121:B125"/>
    <mergeCell ref="C121:C125"/>
    <mergeCell ref="A127:B131"/>
    <mergeCell ref="C127:C131"/>
    <mergeCell ref="A132:B136"/>
    <mergeCell ref="C132:C136"/>
    <mergeCell ref="A115:B115"/>
    <mergeCell ref="A116:B120"/>
    <mergeCell ref="C116:C120"/>
    <mergeCell ref="A110:B114"/>
    <mergeCell ref="C110:C114"/>
    <mergeCell ref="H1:J1"/>
    <mergeCell ref="H2:J2"/>
    <mergeCell ref="H4:J4"/>
    <mergeCell ref="J95:J99"/>
    <mergeCell ref="J18:J22"/>
    <mergeCell ref="J23:J27"/>
    <mergeCell ref="J28:J32"/>
    <mergeCell ref="J38:J42"/>
    <mergeCell ref="J43:J47"/>
    <mergeCell ref="J48:J52"/>
    <mergeCell ref="J54:J58"/>
    <mergeCell ref="J59:J63"/>
    <mergeCell ref="J64:J68"/>
    <mergeCell ref="J69:J73"/>
    <mergeCell ref="J74:J78"/>
    <mergeCell ref="A9:J9"/>
    <mergeCell ref="A10:J10"/>
    <mergeCell ref="A5:J5"/>
    <mergeCell ref="I3:J3"/>
    <mergeCell ref="G13:G15"/>
    <mergeCell ref="H13:J13"/>
    <mergeCell ref="A6:J6"/>
    <mergeCell ref="A53:J53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A28:A37"/>
    <mergeCell ref="A59:A63"/>
    <mergeCell ref="B59:B63"/>
    <mergeCell ref="C59:C63"/>
    <mergeCell ref="A54:A58"/>
    <mergeCell ref="B54:B58"/>
    <mergeCell ref="C64:C68"/>
    <mergeCell ref="C69:C73"/>
    <mergeCell ref="A64:A78"/>
    <mergeCell ref="C74:C78"/>
    <mergeCell ref="B64:B78"/>
    <mergeCell ref="C54:C58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  <mergeCell ref="J100:J104"/>
    <mergeCell ref="J105:J109"/>
    <mergeCell ref="C100:C104"/>
    <mergeCell ref="B95:B99"/>
    <mergeCell ref="B100:B104"/>
    <mergeCell ref="A95:A99"/>
    <mergeCell ref="A100:A104"/>
    <mergeCell ref="C90:C94"/>
    <mergeCell ref="B90:B94"/>
    <mergeCell ref="A90:A94"/>
    <mergeCell ref="C95:C99"/>
    <mergeCell ref="J79:J83"/>
    <mergeCell ref="J84:J88"/>
    <mergeCell ref="J90:J94"/>
    <mergeCell ref="J148:K148"/>
    <mergeCell ref="G149:H149"/>
    <mergeCell ref="J149:K149"/>
    <mergeCell ref="G150:H150"/>
    <mergeCell ref="J150:K150"/>
    <mergeCell ref="D148:E148"/>
    <mergeCell ref="D149:E149"/>
    <mergeCell ref="B148:C148"/>
    <mergeCell ref="B150:C150"/>
    <mergeCell ref="D150:E150"/>
    <mergeCell ref="J33:J37"/>
    <mergeCell ref="L130:P130"/>
    <mergeCell ref="L51:P51"/>
    <mergeCell ref="D155:E155"/>
    <mergeCell ref="G155:H155"/>
    <mergeCell ref="J155:K155"/>
    <mergeCell ref="A142:B146"/>
    <mergeCell ref="C142:C146"/>
    <mergeCell ref="J142:J146"/>
    <mergeCell ref="B154:C154"/>
    <mergeCell ref="D154:E154"/>
    <mergeCell ref="G154:H154"/>
    <mergeCell ref="J154:K154"/>
    <mergeCell ref="G151:H151"/>
    <mergeCell ref="J151:K151"/>
    <mergeCell ref="G152:H152"/>
    <mergeCell ref="J152:K152"/>
    <mergeCell ref="G153:H153"/>
    <mergeCell ref="J153:K153"/>
    <mergeCell ref="D151:E151"/>
    <mergeCell ref="B152:C152"/>
    <mergeCell ref="D152:E152"/>
    <mergeCell ref="D153:E153"/>
    <mergeCell ref="G148:H148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2021-04-19T11:54:57Z</cp:lastPrinted>
  <dcterms:created xsi:type="dcterms:W3CDTF">2018-10-15T13:22:37Z</dcterms:created>
  <dcterms:modified xsi:type="dcterms:W3CDTF">2021-04-19T12:04:14Z</dcterms:modified>
</cp:coreProperties>
</file>