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21075" windowHeight="9150" tabRatio="162"/>
  </bookViews>
  <sheets>
    <sheet name="отчет за 3 кв. 2016" sheetId="4" r:id="rId1"/>
    <sheet name="отчет за 2 кв. 2016" sheetId="3" r:id="rId2"/>
    <sheet name="отчет за 1 кв. 2016 (2)" sheetId="2" r:id="rId3"/>
    <sheet name="отчет за 1 кв. 2016" sheetId="1" r:id="rId4"/>
  </sheets>
  <definedNames>
    <definedName name="Excel_BuiltIn_Print_Titles_3" localSheetId="3">#REF!</definedName>
    <definedName name="Excel_BuiltIn_Print_Titles_3" localSheetId="2">#REF!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_xlnm.Print_Titles" localSheetId="3">'отчет за 1 кв. 2016'!$12:$13</definedName>
    <definedName name="_xlnm.Print_Titles" localSheetId="2">'отчет за 1 кв. 2016 (2)'!$12:$13</definedName>
    <definedName name="_xlnm.Print_Titles" localSheetId="1">'отчет за 2 кв. 2016'!$12:$13</definedName>
    <definedName name="_xlnm.Print_Titles" localSheetId="0">'отчет за 3 кв. 2016'!$12:$13</definedName>
  </definedNames>
  <calcPr calcId="145621"/>
</workbook>
</file>

<file path=xl/calcChain.xml><?xml version="1.0" encoding="utf-8"?>
<calcChain xmlns="http://schemas.openxmlformats.org/spreadsheetml/2006/main">
  <c r="G18" i="4" l="1"/>
  <c r="F17" i="4"/>
  <c r="G21" i="4"/>
  <c r="G17" i="4"/>
  <c r="G25" i="4"/>
  <c r="F25" i="4"/>
  <c r="F18" i="4"/>
  <c r="F47" i="4" l="1"/>
  <c r="E47" i="4"/>
  <c r="G46" i="4"/>
  <c r="I46" i="4" s="1"/>
  <c r="F46" i="4"/>
  <c r="E46" i="4"/>
  <c r="G44" i="4"/>
  <c r="G43" i="4"/>
  <c r="F43" i="4"/>
  <c r="G40" i="4"/>
  <c r="I40" i="4" s="1"/>
  <c r="G39" i="4"/>
  <c r="F39" i="4"/>
  <c r="I39" i="4" s="1"/>
  <c r="F38" i="4"/>
  <c r="E38" i="4"/>
  <c r="G37" i="4"/>
  <c r="I37" i="4" s="1"/>
  <c r="F37" i="4"/>
  <c r="E37" i="4"/>
  <c r="G36" i="4"/>
  <c r="G38" i="4" s="1"/>
  <c r="F36" i="4"/>
  <c r="E36" i="4"/>
  <c r="G35" i="4"/>
  <c r="I35" i="4" s="1"/>
  <c r="F35" i="4"/>
  <c r="E35" i="4"/>
  <c r="I34" i="4"/>
  <c r="H34" i="4"/>
  <c r="I33" i="4"/>
  <c r="H33" i="4"/>
  <c r="I32" i="4"/>
  <c r="H32" i="4"/>
  <c r="H29" i="4"/>
  <c r="G29" i="4"/>
  <c r="G30" i="4" s="1"/>
  <c r="F29" i="4"/>
  <c r="E29" i="4"/>
  <c r="I28" i="4"/>
  <c r="H28" i="4"/>
  <c r="G28" i="4"/>
  <c r="F28" i="4"/>
  <c r="F30" i="4" s="1"/>
  <c r="E28" i="4"/>
  <c r="E30" i="4" s="1"/>
  <c r="G27" i="4"/>
  <c r="H27" i="4" s="1"/>
  <c r="F27" i="4"/>
  <c r="H26" i="4"/>
  <c r="I25" i="4"/>
  <c r="H25" i="4"/>
  <c r="E43" i="4"/>
  <c r="G22" i="4"/>
  <c r="G23" i="4" s="1"/>
  <c r="F21" i="4"/>
  <c r="I21" i="4" s="1"/>
  <c r="E21" i="4"/>
  <c r="G20" i="4"/>
  <c r="E20" i="4"/>
  <c r="H19" i="4"/>
  <c r="F40" i="4"/>
  <c r="E40" i="4"/>
  <c r="I17" i="4"/>
  <c r="H17" i="4"/>
  <c r="H36" i="4" l="1"/>
  <c r="H35" i="4"/>
  <c r="G45" i="4"/>
  <c r="I43" i="4"/>
  <c r="G41" i="4"/>
  <c r="I27" i="4"/>
  <c r="H21" i="4"/>
  <c r="H39" i="4"/>
  <c r="H43" i="4"/>
  <c r="F41" i="4"/>
  <c r="H40" i="4"/>
  <c r="E45" i="4"/>
  <c r="I38" i="4"/>
  <c r="H38" i="4"/>
  <c r="H30" i="4"/>
  <c r="I30" i="4"/>
  <c r="E39" i="4"/>
  <c r="E41" i="4" s="1"/>
  <c r="E44" i="4"/>
  <c r="H18" i="4"/>
  <c r="F20" i="4"/>
  <c r="E22" i="4"/>
  <c r="E23" i="4" s="1"/>
  <c r="I36" i="4"/>
  <c r="H37" i="4"/>
  <c r="F44" i="4"/>
  <c r="H46" i="4"/>
  <c r="G47" i="4"/>
  <c r="I18" i="4"/>
  <c r="F22" i="4"/>
  <c r="F45" i="4"/>
  <c r="E27" i="4"/>
  <c r="G46" i="3"/>
  <c r="G47" i="3"/>
  <c r="F46" i="3"/>
  <c r="F47" i="3"/>
  <c r="I47" i="3"/>
  <c r="H47" i="3"/>
  <c r="E46" i="3"/>
  <c r="E47" i="3"/>
  <c r="I46" i="3"/>
  <c r="H46" i="3"/>
  <c r="G43" i="3"/>
  <c r="G44" i="3"/>
  <c r="G45" i="3"/>
  <c r="F43" i="3"/>
  <c r="F18" i="3"/>
  <c r="F44" i="3"/>
  <c r="F45" i="3"/>
  <c r="I45" i="3"/>
  <c r="H45" i="3"/>
  <c r="E25" i="3"/>
  <c r="E43" i="3"/>
  <c r="E18" i="3"/>
  <c r="E44" i="3"/>
  <c r="E45" i="3"/>
  <c r="I44" i="3"/>
  <c r="H44" i="3"/>
  <c r="I43" i="3"/>
  <c r="H43" i="3"/>
  <c r="G39" i="3"/>
  <c r="G40" i="3"/>
  <c r="G41" i="3"/>
  <c r="F39" i="3"/>
  <c r="F40" i="3"/>
  <c r="F41" i="3"/>
  <c r="I41" i="3"/>
  <c r="H41" i="3"/>
  <c r="E39" i="3"/>
  <c r="E40" i="3"/>
  <c r="E41" i="3"/>
  <c r="I40" i="3"/>
  <c r="H40" i="3"/>
  <c r="I39" i="3"/>
  <c r="H39" i="3"/>
  <c r="G36" i="3"/>
  <c r="G37" i="3"/>
  <c r="G38" i="3"/>
  <c r="F36" i="3"/>
  <c r="F37" i="3"/>
  <c r="F38" i="3"/>
  <c r="I38" i="3"/>
  <c r="H38" i="3"/>
  <c r="E36" i="3"/>
  <c r="E37" i="3"/>
  <c r="E38" i="3"/>
  <c r="I37" i="3"/>
  <c r="H37" i="3"/>
  <c r="I36" i="3"/>
  <c r="H36" i="3"/>
  <c r="G35" i="3"/>
  <c r="F35" i="3"/>
  <c r="I35" i="3"/>
  <c r="H35" i="3"/>
  <c r="E35" i="3"/>
  <c r="I34" i="3"/>
  <c r="H34" i="3"/>
  <c r="I33" i="3"/>
  <c r="H33" i="3"/>
  <c r="I32" i="3"/>
  <c r="H32" i="3"/>
  <c r="G28" i="3"/>
  <c r="G29" i="3"/>
  <c r="G30" i="3"/>
  <c r="F28" i="3"/>
  <c r="F29" i="3"/>
  <c r="F30" i="3"/>
  <c r="I30" i="3"/>
  <c r="H30" i="3"/>
  <c r="E28" i="3"/>
  <c r="E29" i="3"/>
  <c r="E30" i="3"/>
  <c r="H29" i="3"/>
  <c r="I28" i="3"/>
  <c r="H28" i="3"/>
  <c r="G27" i="3"/>
  <c r="F27" i="3"/>
  <c r="I27" i="3"/>
  <c r="H27" i="3"/>
  <c r="E27" i="3"/>
  <c r="H26" i="3"/>
  <c r="I25" i="3"/>
  <c r="H25" i="3"/>
  <c r="G22" i="3"/>
  <c r="G23" i="3"/>
  <c r="F21" i="3"/>
  <c r="F22" i="3"/>
  <c r="F23" i="3"/>
  <c r="I23" i="3"/>
  <c r="H23" i="3"/>
  <c r="E21" i="3"/>
  <c r="E22" i="3"/>
  <c r="E23" i="3"/>
  <c r="I22" i="3"/>
  <c r="H22" i="3"/>
  <c r="I21" i="3"/>
  <c r="H21" i="3"/>
  <c r="G20" i="3"/>
  <c r="F20" i="3"/>
  <c r="I20" i="3"/>
  <c r="H20" i="3"/>
  <c r="E20" i="3"/>
  <c r="H19" i="3"/>
  <c r="I18" i="3"/>
  <c r="H18" i="3"/>
  <c r="I17" i="3"/>
  <c r="H17" i="3"/>
  <c r="H33" i="2"/>
  <c r="H34" i="2"/>
  <c r="H35" i="2"/>
  <c r="H36" i="2"/>
  <c r="H37" i="2"/>
  <c r="H38" i="2"/>
  <c r="H39" i="2"/>
  <c r="H40" i="2"/>
  <c r="H41" i="2"/>
  <c r="H43" i="2"/>
  <c r="H44" i="2"/>
  <c r="H45" i="2"/>
  <c r="H46" i="2"/>
  <c r="H47" i="2"/>
  <c r="H32" i="2"/>
  <c r="H26" i="2"/>
  <c r="H27" i="2"/>
  <c r="H28" i="2"/>
  <c r="H29" i="2"/>
  <c r="H30" i="2"/>
  <c r="H25" i="2"/>
  <c r="H22" i="2"/>
  <c r="H23" i="2"/>
  <c r="H21" i="2"/>
  <c r="H20" i="2"/>
  <c r="H18" i="2"/>
  <c r="H19" i="2"/>
  <c r="H17" i="2"/>
  <c r="G46" i="2"/>
  <c r="G47" i="2"/>
  <c r="F46" i="2"/>
  <c r="F47" i="2"/>
  <c r="I47" i="2"/>
  <c r="E46" i="2"/>
  <c r="E47" i="2"/>
  <c r="I46" i="2"/>
  <c r="G43" i="2"/>
  <c r="G44" i="2"/>
  <c r="G45" i="2"/>
  <c r="F17" i="2"/>
  <c r="F43" i="2"/>
  <c r="F18" i="2"/>
  <c r="F44" i="2"/>
  <c r="F45" i="2"/>
  <c r="I45" i="2"/>
  <c r="E17" i="2"/>
  <c r="E25" i="2"/>
  <c r="E43" i="2"/>
  <c r="E18" i="2"/>
  <c r="E44" i="2"/>
  <c r="E45" i="2"/>
  <c r="I44" i="2"/>
  <c r="I43" i="2"/>
  <c r="G39" i="2"/>
  <c r="G40" i="2"/>
  <c r="G41" i="2"/>
  <c r="F39" i="2"/>
  <c r="F40" i="2"/>
  <c r="F41" i="2"/>
  <c r="I41" i="2"/>
  <c r="E39" i="2"/>
  <c r="E40" i="2"/>
  <c r="E41" i="2"/>
  <c r="I40" i="2"/>
  <c r="I39" i="2"/>
  <c r="G36" i="2"/>
  <c r="G37" i="2"/>
  <c r="G38" i="2"/>
  <c r="F36" i="2"/>
  <c r="F37" i="2"/>
  <c r="F38" i="2"/>
  <c r="I38" i="2"/>
  <c r="E36" i="2"/>
  <c r="E37" i="2"/>
  <c r="E38" i="2"/>
  <c r="I37" i="2"/>
  <c r="I36" i="2"/>
  <c r="G35" i="2"/>
  <c r="F35" i="2"/>
  <c r="I35" i="2"/>
  <c r="E35" i="2"/>
  <c r="I34" i="2"/>
  <c r="I33" i="2"/>
  <c r="I32" i="2"/>
  <c r="G28" i="2"/>
  <c r="G29" i="2"/>
  <c r="G30" i="2"/>
  <c r="F28" i="2"/>
  <c r="F29" i="2"/>
  <c r="F30" i="2"/>
  <c r="I30" i="2"/>
  <c r="E28" i="2"/>
  <c r="E29" i="2"/>
  <c r="E30" i="2"/>
  <c r="I28" i="2"/>
  <c r="G27" i="2"/>
  <c r="F27" i="2"/>
  <c r="I27" i="2"/>
  <c r="E27" i="2"/>
  <c r="I25" i="2"/>
  <c r="G22" i="2"/>
  <c r="G23" i="2"/>
  <c r="F21" i="2"/>
  <c r="F22" i="2"/>
  <c r="F23" i="2"/>
  <c r="I23" i="2"/>
  <c r="E21" i="2"/>
  <c r="E22" i="2"/>
  <c r="E23" i="2"/>
  <c r="I22" i="2"/>
  <c r="I21" i="2"/>
  <c r="G20" i="2"/>
  <c r="F20" i="2"/>
  <c r="I20" i="2"/>
  <c r="E20" i="2"/>
  <c r="I18" i="2"/>
  <c r="I17" i="2"/>
  <c r="F47" i="1"/>
  <c r="G47" i="1"/>
  <c r="F46" i="1"/>
  <c r="G46" i="1"/>
  <c r="F45" i="1"/>
  <c r="G43" i="1"/>
  <c r="G44" i="1"/>
  <c r="G45" i="1"/>
  <c r="F44" i="1"/>
  <c r="F43" i="1"/>
  <c r="F41" i="1"/>
  <c r="G39" i="1"/>
  <c r="G40" i="1"/>
  <c r="G41" i="1"/>
  <c r="F40" i="1"/>
  <c r="F39" i="1"/>
  <c r="F38" i="1"/>
  <c r="G38" i="1"/>
  <c r="F37" i="1"/>
  <c r="G37" i="1"/>
  <c r="F36" i="1"/>
  <c r="G36" i="1"/>
  <c r="E36" i="1"/>
  <c r="F35" i="1"/>
  <c r="G35" i="1"/>
  <c r="F30" i="1"/>
  <c r="G30" i="1"/>
  <c r="F29" i="1"/>
  <c r="G29" i="1"/>
  <c r="E29" i="1"/>
  <c r="G28" i="1"/>
  <c r="E28" i="1"/>
  <c r="F28" i="1"/>
  <c r="I33" i="1"/>
  <c r="I34" i="1"/>
  <c r="I35" i="1"/>
  <c r="I36" i="1"/>
  <c r="I37" i="1"/>
  <c r="I38" i="1"/>
  <c r="I39" i="1"/>
  <c r="I40" i="1"/>
  <c r="I41" i="1"/>
  <c r="I43" i="1"/>
  <c r="I44" i="1"/>
  <c r="I45" i="1"/>
  <c r="I46" i="1"/>
  <c r="I47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7" i="1"/>
  <c r="I32" i="1"/>
  <c r="H32" i="1"/>
  <c r="H28" i="1"/>
  <c r="H29" i="1"/>
  <c r="H30" i="1"/>
  <c r="G27" i="1"/>
  <c r="I27" i="1"/>
  <c r="I28" i="1"/>
  <c r="I30" i="1"/>
  <c r="H26" i="1"/>
  <c r="H27" i="1"/>
  <c r="I25" i="1"/>
  <c r="H25" i="1"/>
  <c r="F27" i="1"/>
  <c r="G20" i="1"/>
  <c r="H20" i="1"/>
  <c r="H21" i="1"/>
  <c r="G22" i="1"/>
  <c r="H22" i="1"/>
  <c r="G23" i="1"/>
  <c r="H23" i="1"/>
  <c r="F23" i="1"/>
  <c r="I21" i="1"/>
  <c r="I22" i="1"/>
  <c r="I23" i="1"/>
  <c r="F22" i="1"/>
  <c r="F21" i="1"/>
  <c r="F17" i="1"/>
  <c r="F20" i="1"/>
  <c r="I20" i="1"/>
  <c r="I18" i="1"/>
  <c r="I17" i="1"/>
  <c r="H18" i="1"/>
  <c r="H19" i="1"/>
  <c r="H17" i="1"/>
  <c r="F18" i="1"/>
  <c r="E46" i="1"/>
  <c r="E47" i="1"/>
  <c r="E43" i="1"/>
  <c r="E44" i="1"/>
  <c r="E45" i="1"/>
  <c r="E39" i="1"/>
  <c r="E40" i="1"/>
  <c r="E41" i="1"/>
  <c r="E37" i="1"/>
  <c r="E38" i="1"/>
  <c r="E35" i="1"/>
  <c r="E30" i="1"/>
  <c r="E25" i="1"/>
  <c r="E27" i="1"/>
  <c r="E17" i="1"/>
  <c r="E21" i="1"/>
  <c r="E18" i="1"/>
  <c r="E22" i="1"/>
  <c r="E23" i="1"/>
  <c r="E20" i="1"/>
  <c r="H45" i="4" l="1"/>
  <c r="H41" i="4"/>
  <c r="I47" i="4"/>
  <c r="H47" i="4"/>
  <c r="H20" i="4"/>
  <c r="I20" i="4"/>
  <c r="F23" i="4"/>
  <c r="H22" i="4"/>
  <c r="H44" i="4"/>
  <c r="I44" i="4"/>
  <c r="I45" i="4"/>
  <c r="I22" i="4"/>
  <c r="I41" i="4"/>
  <c r="I23" i="4" l="1"/>
  <c r="H23" i="4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2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3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4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sharedStrings.xml><?xml version="1.0" encoding="utf-8"?>
<sst xmlns="http://schemas.openxmlformats.org/spreadsheetml/2006/main" count="394" uniqueCount="78">
  <si>
    <t>к Порядку</t>
  </si>
  <si>
    <t>Отчет</t>
  </si>
  <si>
    <t>об исполнении муниципальной программы</t>
  </si>
  <si>
    <t>Благоустройство города Югорска на 2014-2020 годы</t>
  </si>
  <si>
    <t>(наименование программы)</t>
  </si>
  <si>
    <t>Департамент жилищно-коммунального и строительного комплекса</t>
  </si>
  <si>
    <t>(ответственный исполнитель)</t>
  </si>
  <si>
    <t>в тыс. руб.</t>
  </si>
  <si>
    <t>№ п/п</t>
  </si>
  <si>
    <t>Наименование мероприятий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</si>
  <si>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</si>
  <si>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</si>
  <si>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</si>
  <si>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</si>
  <si>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</si>
  <si>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</si>
  <si>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Примечания</t>
  </si>
  <si>
    <t>Абсолютное значение (гр.6-гр.7)</t>
  </si>
  <si>
    <t>Относительное значение, % (гр.7 /гр.6*100%)</t>
  </si>
  <si>
    <t>Цель: Комплексное благоустройство и озеленение города Югорска, создание благоуприятных, комфортных и безопасных условий для проживания и отдыха жителей города</t>
  </si>
  <si>
    <t>Задача 1 Развитие и поддержка инициатив жителей города по благоустройству территорий</t>
  </si>
  <si>
    <t>ДЖКиСК</t>
  </si>
  <si>
    <t>Х</t>
  </si>
  <si>
    <t>Всего</t>
  </si>
  <si>
    <t>Управление по бухгалтерскому учету и отчетности</t>
  </si>
  <si>
    <t>Бандурин В.К.</t>
  </si>
  <si>
    <t>Смолина Е.А.</t>
  </si>
  <si>
    <t>(34675)7-03-66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</si>
  <si>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</si>
  <si>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</si>
  <si>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</si>
  <si>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</si>
  <si>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Михайлова Л.А.</t>
  </si>
  <si>
    <t>Бочарова О.В.</t>
  </si>
  <si>
    <t>(34675)5-00-47</t>
  </si>
  <si>
    <t>(соисполнитель)</t>
  </si>
  <si>
    <t xml:space="preserve">Дата составления отчета </t>
  </si>
  <si>
    <t>приложение 3</t>
  </si>
  <si>
    <t>1</t>
  </si>
  <si>
    <t>Выполнение работ по благоустройству города  (1)</t>
  </si>
  <si>
    <t>бюджет МО</t>
  </si>
  <si>
    <t>бюджет АО</t>
  </si>
  <si>
    <t xml:space="preserve">управление бухгалтерского учета и отчетности </t>
  </si>
  <si>
    <t>Итого по задаче 1</t>
  </si>
  <si>
    <t>Задача 2. Приведение объектов благоустройства в надлежащее санитарно-техническое состояние</t>
  </si>
  <si>
    <t>2</t>
  </si>
  <si>
    <t>Содержание и текущий ремонт объектов благоустройства в городе Югорске (2,3,4,5)</t>
  </si>
  <si>
    <t>Итого по задаче 2</t>
  </si>
  <si>
    <t>Задача 3. Регулирование численности безнадзорных и бродячих животных</t>
  </si>
  <si>
    <t>3</t>
  </si>
  <si>
    <t>Санитарный отлов безнадзорных и бродячих  животных (6)</t>
  </si>
  <si>
    <t>Итого по задаче 3</t>
  </si>
  <si>
    <t xml:space="preserve">ВСЕГО ПО МУНИЦИПАЛЬНОЙ ПРОГРАММЕ </t>
  </si>
  <si>
    <t>в том числе:</t>
  </si>
  <si>
    <t>Ответственный исполнитель  ДЖКиСК</t>
  </si>
  <si>
    <t xml:space="preserve">Соисполнитель: Управление бухгалтерского учета и отчетности </t>
  </si>
  <si>
    <r>
      <rPr>
        <u/>
        <sz val="12"/>
        <rFont val="Times New Roman"/>
        <family val="1"/>
        <charset val="204"/>
      </rPr>
      <t xml:space="preserve">12 </t>
    </r>
    <r>
      <rPr>
        <sz val="12"/>
        <rFont val="Times New Roman"/>
        <family val="1"/>
        <charset val="204"/>
      </rPr>
      <t>/ апреля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</si>
  <si>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31 марта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</si>
  <si>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t>Наименование основного мероприятия</t>
  </si>
  <si>
    <t>Ответственный исполнитель/соисполнитель (наименование органа или структурного подразделения, учреждения)</t>
  </si>
  <si>
    <t>Абсолютное значение (гр.7-гр.6)</t>
  </si>
  <si>
    <r>
      <rPr>
        <u/>
        <sz val="12"/>
        <rFont val="Times New Roman"/>
        <family val="1"/>
        <charset val="204"/>
      </rPr>
      <t xml:space="preserve">14 </t>
    </r>
    <r>
      <rPr>
        <sz val="12"/>
        <rFont val="Times New Roman"/>
        <family val="1"/>
        <charset val="204"/>
      </rPr>
      <t>/ апреля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</si>
  <si>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t>старая форма</t>
  </si>
  <si>
    <t>Результаты реализации муниципальной программы</t>
  </si>
  <si>
    <t>оплачены работы по содержанию объектов благоустройства за январь - февраль 2016 года</t>
  </si>
  <si>
    <t>За 1 квартал отловлено 191 бродячих животных, оплачены работы за январь-февраль 2016 года</t>
  </si>
  <si>
    <t>работы благоустройству города будут производиться в теплый период года</t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</si>
  <si>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30 июня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</si>
  <si>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t>оплачены работы по содержанию объектов благоустройства за январь - май 2016 года</t>
  </si>
  <si>
    <t>За 6 мес. отловлено 440 бродячих животных, оплачены работы за январь-май 2016 года</t>
  </si>
  <si>
    <t>работы по благоустройству города будут производиться в теплый период года</t>
  </si>
  <si>
    <t>Коробенко А.А.</t>
  </si>
  <si>
    <r>
      <t>08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/ июля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</si>
  <si>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30 сентября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</si>
  <si>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r>
      <t>14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/ октября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</si>
  <si>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t>работы по благоустройству города выполнены, документы на оплату находятся на проверке</t>
  </si>
  <si>
    <t>оплачены работы по содержанию объектов благоустройства за январь - июль 2016г., за август  частично оплачены, остальные документы на проверке,</t>
  </si>
  <si>
    <t>За 9 мес. отловлено 740 бродячих животных, оплачены работы за январь-август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</si>
</sst>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0\.00\.00"/>
  </numFmts>
  <fonts count="2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u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3" fillId="0" borderId="0"/>
    <xf numFmtId="0" fontId="1" fillId="0" borderId="0"/>
    <xf numFmtId="0" fontId="2" fillId="0" borderId="0"/>
  </cellStyleXfs>
  <cellXfs count="161">
    <xf numFmtId="0" fontId="0" fillId="0" borderId="0" xfId="0"/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/>
    <xf numFmtId="0" fontId="4" fillId="0" borderId="0" xfId="1" applyFont="1" applyAlignment="1">
      <alignment horizontal="right" vertical="center" wrapText="1"/>
    </xf>
    <xf numFmtId="0" fontId="7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 wrapText="1"/>
    </xf>
    <xf numFmtId="49" fontId="17" fillId="0" borderId="0" xfId="0" applyNumberFormat="1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164" fontId="12" fillId="0" borderId="1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wrapText="1"/>
    </xf>
    <xf numFmtId="49" fontId="17" fillId="0" borderId="16" xfId="0" applyNumberFormat="1" applyFont="1" applyBorder="1" applyAlignment="1">
      <alignment vertical="top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49" fontId="8" fillId="0" borderId="0" xfId="1" applyNumberFormat="1" applyFont="1" applyBorder="1" applyAlignment="1">
      <alignment horizontal="center" vertical="top" wrapText="1"/>
    </xf>
    <xf numFmtId="49" fontId="17" fillId="0" borderId="0" xfId="0" applyNumberFormat="1" applyFont="1" applyBorder="1" applyAlignment="1">
      <alignment vertical="top" wrapText="1"/>
    </xf>
    <xf numFmtId="164" fontId="18" fillId="0" borderId="0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164" fontId="20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21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 wrapText="1"/>
    </xf>
    <xf numFmtId="0" fontId="22" fillId="0" borderId="0" xfId="1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5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11" fillId="0" borderId="0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vertical="center" wrapText="1"/>
    </xf>
    <xf numFmtId="0" fontId="16" fillId="0" borderId="9" xfId="2" applyFont="1" applyBorder="1" applyAlignment="1">
      <alignment vertical="center"/>
    </xf>
    <xf numFmtId="164" fontId="16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164" fontId="3" fillId="0" borderId="20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4" applyNumberFormat="1" applyFont="1" applyFill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11" fillId="0" borderId="9" xfId="1" applyNumberFormat="1" applyFont="1" applyBorder="1" applyAlignment="1">
      <alignment horizontal="center" vertical="center" wrapText="1"/>
    </xf>
    <xf numFmtId="164" fontId="16" fillId="0" borderId="9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1" applyNumberFormat="1" applyFont="1" applyBorder="1" applyAlignment="1">
      <alignment horizontal="center" vertical="center" wrapText="1"/>
    </xf>
    <xf numFmtId="164" fontId="16" fillId="0" borderId="9" xfId="1" applyNumberFormat="1" applyFont="1" applyBorder="1" applyAlignment="1">
      <alignment horizontal="center" vertical="center" wrapText="1"/>
    </xf>
    <xf numFmtId="164" fontId="3" fillId="0" borderId="11" xfId="2" applyNumberFormat="1" applyFont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/>
    </xf>
    <xf numFmtId="164" fontId="3" fillId="0" borderId="19" xfId="2" applyNumberFormat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64" fontId="3" fillId="0" borderId="20" xfId="2" applyNumberFormat="1" applyFont="1" applyFill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 wrapText="1"/>
    </xf>
    <xf numFmtId="164" fontId="16" fillId="0" borderId="17" xfId="4" applyNumberFormat="1" applyFont="1" applyFill="1" applyBorder="1" applyAlignment="1" applyProtection="1">
      <alignment horizontal="center" vertical="center" wrapText="1"/>
      <protection hidden="1"/>
    </xf>
    <xf numFmtId="164" fontId="16" fillId="0" borderId="17" xfId="2" applyNumberFormat="1" applyFont="1" applyFill="1" applyBorder="1" applyAlignment="1">
      <alignment horizontal="center" vertical="center"/>
    </xf>
    <xf numFmtId="4" fontId="16" fillId="0" borderId="9" xfId="1" applyNumberFormat="1" applyFont="1" applyBorder="1" applyAlignment="1">
      <alignment horizontal="center" vertical="center" wrapText="1"/>
    </xf>
    <xf numFmtId="164" fontId="16" fillId="0" borderId="9" xfId="2" applyNumberFormat="1" applyFont="1" applyFill="1" applyBorder="1" applyAlignment="1">
      <alignment horizontal="center" vertical="center"/>
    </xf>
    <xf numFmtId="164" fontId="16" fillId="0" borderId="18" xfId="4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11" fillId="0" borderId="9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164" fontId="9" fillId="0" borderId="9" xfId="1" applyNumberFormat="1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wrapText="1"/>
    </xf>
    <xf numFmtId="164" fontId="4" fillId="0" borderId="1" xfId="0" applyNumberFormat="1" applyFont="1" applyFill="1" applyBorder="1" applyAlignment="1" applyProtection="1">
      <alignment horizontal="center" wrapText="1"/>
    </xf>
    <xf numFmtId="0" fontId="8" fillId="0" borderId="16" xfId="0" applyNumberFormat="1" applyFont="1" applyFill="1" applyBorder="1" applyAlignment="1" applyProtection="1">
      <alignment horizontal="center" vertical="top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49" fontId="4" fillId="0" borderId="9" xfId="2" applyNumberFormat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49" fontId="15" fillId="0" borderId="9" xfId="2" applyNumberFormat="1" applyFont="1" applyBorder="1" applyAlignment="1">
      <alignment horizontal="center" vertical="center" wrapText="1"/>
    </xf>
    <xf numFmtId="166" fontId="27" fillId="0" borderId="9" xfId="4" applyNumberFormat="1" applyFont="1" applyFill="1" applyBorder="1" applyAlignment="1" applyProtection="1">
      <alignment horizontal="center" vertical="center" wrapText="1"/>
      <protection hidden="1"/>
    </xf>
    <xf numFmtId="0" fontId="9" fillId="0" borderId="2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0" fontId="26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26" fillId="0" borderId="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_tmp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2"/>
  <sheetViews>
    <sheetView tabSelected="1" zoomScale="110" zoomScaleNormal="110" workbookViewId="0">
      <selection activeCell="B61" sqref="B61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55" t="s">
        <v>37</v>
      </c>
      <c r="J1" s="155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55" t="s">
        <v>0</v>
      </c>
      <c r="J2" s="155"/>
    </row>
    <row r="3" spans="1:14" ht="18" customHeight="1" x14ac:dyDescent="0.2">
      <c r="A3" s="156" t="s">
        <v>1</v>
      </c>
      <c r="B3" s="156"/>
      <c r="C3" s="156"/>
      <c r="D3" s="156"/>
      <c r="E3" s="156"/>
      <c r="F3" s="156"/>
      <c r="G3" s="156"/>
      <c r="H3" s="156"/>
      <c r="I3" s="156"/>
      <c r="J3" s="156"/>
      <c r="K3" s="2"/>
      <c r="L3" s="1"/>
      <c r="M3" s="1"/>
      <c r="N3" s="1"/>
    </row>
    <row r="4" spans="1:14" ht="18" customHeight="1" x14ac:dyDescent="0.2">
      <c r="A4" s="156" t="s">
        <v>2</v>
      </c>
      <c r="B4" s="156"/>
      <c r="C4" s="156"/>
      <c r="D4" s="156"/>
      <c r="E4" s="156"/>
      <c r="F4" s="156"/>
      <c r="G4" s="156"/>
      <c r="H4" s="156"/>
      <c r="I4" s="156"/>
      <c r="J4" s="156"/>
      <c r="K4" s="2"/>
      <c r="L4" s="1"/>
      <c r="M4" s="1"/>
      <c r="N4" s="1"/>
    </row>
    <row r="5" spans="1:14" ht="18" customHeight="1" x14ac:dyDescent="0.2">
      <c r="A5" s="156" t="s">
        <v>73</v>
      </c>
      <c r="B5" s="156"/>
      <c r="C5" s="156"/>
      <c r="D5" s="156"/>
      <c r="E5" s="156"/>
      <c r="F5" s="156"/>
      <c r="G5" s="156"/>
      <c r="H5" s="156"/>
      <c r="I5" s="156"/>
      <c r="J5" s="156"/>
      <c r="K5" s="2"/>
      <c r="L5" s="1"/>
      <c r="M5" s="1"/>
      <c r="N5" s="1"/>
    </row>
    <row r="6" spans="1:14" ht="13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57" t="s">
        <v>3</v>
      </c>
      <c r="B7" s="157"/>
      <c r="C7" s="157"/>
      <c r="D7" s="157"/>
      <c r="E7" s="157"/>
      <c r="F7" s="157"/>
      <c r="G7" s="157"/>
      <c r="H7" s="157"/>
      <c r="I7" s="157"/>
      <c r="J7" s="157"/>
      <c r="K7" s="1"/>
      <c r="L7" s="1"/>
      <c r="M7" s="1"/>
      <c r="N7" s="1"/>
    </row>
    <row r="8" spans="1:14" ht="9" customHeight="1" x14ac:dyDescent="0.2">
      <c r="A8" s="147" t="s">
        <v>4</v>
      </c>
      <c r="B8" s="147"/>
      <c r="C8" s="147"/>
      <c r="D8" s="147"/>
      <c r="E8" s="147"/>
      <c r="F8" s="147"/>
      <c r="G8" s="147"/>
      <c r="H8" s="147"/>
      <c r="I8" s="147"/>
      <c r="J8" s="147"/>
      <c r="K8" s="1"/>
      <c r="L8" s="1"/>
      <c r="M8" s="1"/>
      <c r="N8" s="1"/>
    </row>
    <row r="9" spans="1:14" ht="19.5" customHeight="1" x14ac:dyDescent="0.2">
      <c r="A9" s="148" t="s">
        <v>5</v>
      </c>
      <c r="B9" s="148"/>
      <c r="C9" s="148"/>
      <c r="D9" s="148"/>
      <c r="E9" s="148"/>
      <c r="F9" s="148"/>
      <c r="G9" s="148"/>
      <c r="H9" s="148"/>
      <c r="I9" s="148"/>
      <c r="J9" s="148"/>
      <c r="K9" s="1"/>
      <c r="L9" s="1"/>
      <c r="M9" s="1"/>
      <c r="N9" s="1"/>
    </row>
    <row r="10" spans="1:14" ht="12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49" t="s">
        <v>8</v>
      </c>
      <c r="B12" s="151" t="s">
        <v>58</v>
      </c>
      <c r="C12" s="153" t="s">
        <v>59</v>
      </c>
      <c r="D12" s="151" t="s">
        <v>11</v>
      </c>
      <c r="E12" s="151" t="s">
        <v>12</v>
      </c>
      <c r="F12" s="153" t="s">
        <v>13</v>
      </c>
      <c r="G12" s="153" t="s">
        <v>14</v>
      </c>
      <c r="H12" s="140" t="s">
        <v>15</v>
      </c>
      <c r="I12" s="141"/>
      <c r="J12" s="142" t="s">
        <v>63</v>
      </c>
      <c r="K12" s="1"/>
      <c r="L12" s="1"/>
      <c r="M12" s="1"/>
      <c r="N12" s="1"/>
    </row>
    <row r="13" spans="1:14" ht="73.5" customHeight="1" x14ac:dyDescent="0.2">
      <c r="A13" s="150"/>
      <c r="B13" s="152"/>
      <c r="C13" s="154"/>
      <c r="D13" s="152"/>
      <c r="E13" s="152"/>
      <c r="F13" s="154"/>
      <c r="G13" s="154"/>
      <c r="H13" s="7" t="s">
        <v>60</v>
      </c>
      <c r="I13" s="117" t="s">
        <v>18</v>
      </c>
      <c r="J13" s="143"/>
      <c r="K13" s="9"/>
      <c r="L13" s="1"/>
      <c r="M13" s="1"/>
      <c r="N13" s="1"/>
    </row>
    <row r="14" spans="1:14" ht="14.25" customHeight="1" x14ac:dyDescent="0.2">
      <c r="A14" s="116">
        <v>1</v>
      </c>
      <c r="B14" s="117">
        <v>2</v>
      </c>
      <c r="C14" s="117">
        <v>3</v>
      </c>
      <c r="D14" s="117">
        <v>4</v>
      </c>
      <c r="E14" s="117">
        <v>5</v>
      </c>
      <c r="F14" s="7">
        <v>6</v>
      </c>
      <c r="G14" s="11">
        <v>7</v>
      </c>
      <c r="H14" s="7">
        <v>8</v>
      </c>
      <c r="I14" s="7">
        <v>9</v>
      </c>
      <c r="J14" s="115">
        <v>10</v>
      </c>
      <c r="K14" s="9"/>
      <c r="L14" s="1"/>
      <c r="M14" s="1"/>
      <c r="N14" s="1"/>
    </row>
    <row r="15" spans="1:14" ht="21" customHeight="1" x14ac:dyDescent="0.2">
      <c r="A15" s="144" t="s">
        <v>19</v>
      </c>
      <c r="B15" s="145"/>
      <c r="C15" s="145"/>
      <c r="D15" s="145"/>
      <c r="E15" s="145"/>
      <c r="F15" s="145"/>
      <c r="G15" s="145"/>
      <c r="H15" s="145"/>
      <c r="I15" s="145"/>
      <c r="J15" s="146"/>
      <c r="K15" s="9"/>
      <c r="L15" s="1"/>
      <c r="M15" s="1"/>
      <c r="N15" s="1"/>
    </row>
    <row r="16" spans="1:14" ht="21" customHeight="1" x14ac:dyDescent="0.2">
      <c r="A16" s="144" t="s">
        <v>20</v>
      </c>
      <c r="B16" s="145"/>
      <c r="C16" s="145"/>
      <c r="D16" s="145"/>
      <c r="E16" s="145"/>
      <c r="F16" s="145"/>
      <c r="G16" s="145"/>
      <c r="H16" s="145"/>
      <c r="I16" s="145"/>
      <c r="J16" s="146"/>
      <c r="K16" s="9"/>
      <c r="L16" s="1"/>
      <c r="M16" s="1"/>
      <c r="N16" s="1"/>
    </row>
    <row r="17" spans="1:14" ht="21" customHeight="1" x14ac:dyDescent="0.2">
      <c r="A17" s="133" t="s">
        <v>38</v>
      </c>
      <c r="B17" s="137" t="s">
        <v>39</v>
      </c>
      <c r="C17" s="126" t="s">
        <v>21</v>
      </c>
      <c r="D17" s="112" t="s">
        <v>40</v>
      </c>
      <c r="E17" s="92">
        <v>18638</v>
      </c>
      <c r="F17" s="160">
        <f>173.2+1049.482+2403.472+200+730+4350.9+30+5301.15</f>
        <v>14238.204</v>
      </c>
      <c r="G17" s="109">
        <f>15551.081-5878.216</f>
        <v>9672.8649999999998</v>
      </c>
      <c r="H17" s="86">
        <f>G17-F17</f>
        <v>-4565.3389999999999</v>
      </c>
      <c r="I17" s="91">
        <f>G17/F17*100%</f>
        <v>0.67935991084268776</v>
      </c>
      <c r="J17" s="135" t="s">
        <v>75</v>
      </c>
      <c r="K17" s="9"/>
      <c r="L17" s="1"/>
      <c r="M17" s="1"/>
      <c r="N17" s="1"/>
    </row>
    <row r="18" spans="1:14" ht="21" customHeight="1" x14ac:dyDescent="0.2">
      <c r="A18" s="133"/>
      <c r="B18" s="137"/>
      <c r="C18" s="126"/>
      <c r="D18" s="112" t="s">
        <v>41</v>
      </c>
      <c r="E18" s="93">
        <v>11709.1</v>
      </c>
      <c r="F18" s="109">
        <f>250+173.2+4350.9+2970+3965</f>
        <v>11709.099999999999</v>
      </c>
      <c r="G18" s="109">
        <f>148.745+173.107+2391.81+2933.652+230.902</f>
        <v>5878.2160000000003</v>
      </c>
      <c r="H18" s="86">
        <f t="shared" ref="H18:H20" si="0">G18-F18</f>
        <v>-5830.8839999999982</v>
      </c>
      <c r="I18" s="91">
        <f t="shared" ref="I18:I23" si="1">G18/F18*100%</f>
        <v>0.50202116302704747</v>
      </c>
      <c r="J18" s="136"/>
      <c r="K18" s="9"/>
      <c r="L18" s="1"/>
      <c r="M18" s="1"/>
      <c r="N18" s="1"/>
    </row>
    <row r="19" spans="1:14" ht="36" customHeight="1" x14ac:dyDescent="0.2">
      <c r="A19" s="133"/>
      <c r="B19" s="137"/>
      <c r="C19" s="67" t="s">
        <v>42</v>
      </c>
      <c r="D19" s="112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114"/>
      <c r="K19" s="9"/>
      <c r="L19" s="1"/>
      <c r="M19" s="1"/>
      <c r="N19" s="1"/>
    </row>
    <row r="20" spans="1:14" ht="19.5" customHeight="1" x14ac:dyDescent="0.2">
      <c r="A20" s="133"/>
      <c r="B20" s="137"/>
      <c r="C20" s="112"/>
      <c r="D20" s="113" t="s">
        <v>23</v>
      </c>
      <c r="E20" s="85">
        <f t="shared" ref="E20:G20" si="2">SUM(E17:E19)</f>
        <v>30347.1</v>
      </c>
      <c r="F20" s="85">
        <f t="shared" si="2"/>
        <v>25947.303999999996</v>
      </c>
      <c r="G20" s="85">
        <f t="shared" si="2"/>
        <v>15551.081</v>
      </c>
      <c r="H20" s="87">
        <f t="shared" si="0"/>
        <v>-10396.222999999996</v>
      </c>
      <c r="I20" s="91">
        <f t="shared" si="1"/>
        <v>0.59933321010922758</v>
      </c>
      <c r="J20" s="114"/>
      <c r="K20" s="9"/>
      <c r="L20" s="1"/>
      <c r="M20" s="1"/>
      <c r="N20" s="1"/>
    </row>
    <row r="21" spans="1:14" ht="20.25" customHeight="1" x14ac:dyDescent="0.2">
      <c r="A21" s="137" t="s">
        <v>43</v>
      </c>
      <c r="B21" s="137"/>
      <c r="C21" s="137"/>
      <c r="D21" s="112" t="s">
        <v>40</v>
      </c>
      <c r="E21" s="88">
        <f>E17</f>
        <v>18638</v>
      </c>
      <c r="F21" s="86">
        <f>F17</f>
        <v>14238.204</v>
      </c>
      <c r="G21" s="86">
        <f>G17</f>
        <v>9672.8649999999998</v>
      </c>
      <c r="H21" s="86">
        <f>G21-F21</f>
        <v>-4565.3389999999999</v>
      </c>
      <c r="I21" s="91">
        <f t="shared" si="1"/>
        <v>0.67935991084268776</v>
      </c>
      <c r="J21" s="114"/>
      <c r="K21" s="9"/>
      <c r="L21" s="1"/>
      <c r="M21" s="1"/>
      <c r="N21" s="1"/>
    </row>
    <row r="22" spans="1:14" ht="20.25" customHeight="1" x14ac:dyDescent="0.2">
      <c r="A22" s="137"/>
      <c r="B22" s="137"/>
      <c r="C22" s="137"/>
      <c r="D22" s="112" t="s">
        <v>41</v>
      </c>
      <c r="E22" s="74">
        <f t="shared" ref="E22" si="3">E18+E19</f>
        <v>11709.1</v>
      </c>
      <c r="F22" s="86">
        <f>F18+F19</f>
        <v>11709.099999999999</v>
      </c>
      <c r="G22" s="86">
        <f t="shared" ref="G22" si="4">G18+G19</f>
        <v>5878.2160000000003</v>
      </c>
      <c r="H22" s="86">
        <f t="shared" ref="H22:H23" si="5">G22-F22</f>
        <v>-5830.8839999999982</v>
      </c>
      <c r="I22" s="91">
        <f t="shared" si="1"/>
        <v>0.50202116302704747</v>
      </c>
      <c r="J22" s="114"/>
      <c r="K22" s="9"/>
      <c r="L22" s="1"/>
      <c r="M22" s="1"/>
      <c r="N22" s="1"/>
    </row>
    <row r="23" spans="1:14" ht="20.25" customHeight="1" x14ac:dyDescent="0.2">
      <c r="A23" s="137"/>
      <c r="B23" s="137"/>
      <c r="C23" s="137"/>
      <c r="D23" s="113" t="s">
        <v>23</v>
      </c>
      <c r="E23" s="85">
        <f t="shared" ref="E23:G23" si="6">SUM(E21:E22)</f>
        <v>30347.1</v>
      </c>
      <c r="F23" s="85">
        <f t="shared" si="6"/>
        <v>25947.303999999996</v>
      </c>
      <c r="G23" s="85">
        <f t="shared" si="6"/>
        <v>15551.081</v>
      </c>
      <c r="H23" s="87">
        <f t="shared" si="5"/>
        <v>-10396.222999999996</v>
      </c>
      <c r="I23" s="91">
        <f t="shared" si="1"/>
        <v>0.59933321010922758</v>
      </c>
      <c r="J23" s="114"/>
      <c r="K23" s="9"/>
      <c r="L23" s="1"/>
      <c r="M23" s="1"/>
      <c r="N23" s="1"/>
    </row>
    <row r="24" spans="1:14" ht="19.5" customHeight="1" x14ac:dyDescent="0.2">
      <c r="A24" s="132" t="s">
        <v>44</v>
      </c>
      <c r="B24" s="132"/>
      <c r="C24" s="132"/>
      <c r="D24" s="132"/>
      <c r="E24" s="132"/>
      <c r="F24" s="132"/>
      <c r="G24" s="132"/>
      <c r="H24" s="132"/>
      <c r="I24" s="132"/>
      <c r="J24" s="132"/>
      <c r="K24" s="9"/>
      <c r="L24" s="1"/>
      <c r="M24" s="1"/>
      <c r="N24" s="1"/>
    </row>
    <row r="25" spans="1:14" ht="31.5" customHeight="1" x14ac:dyDescent="0.2">
      <c r="A25" s="133" t="s">
        <v>45</v>
      </c>
      <c r="B25" s="134" t="s">
        <v>46</v>
      </c>
      <c r="C25" s="126" t="s">
        <v>21</v>
      </c>
      <c r="D25" s="112" t="s">
        <v>40</v>
      </c>
      <c r="E25" s="89">
        <v>53863.1</v>
      </c>
      <c r="F25" s="86">
        <f>58583.808-321.8</f>
        <v>58262.007999999994</v>
      </c>
      <c r="G25" s="109">
        <f>34461.096</f>
        <v>34461.095999999998</v>
      </c>
      <c r="H25" s="86">
        <f>G25-F25</f>
        <v>-23800.911999999997</v>
      </c>
      <c r="I25" s="91">
        <f t="shared" ref="I25:I30" si="7">G25/F25*100%</f>
        <v>0.59148486608975104</v>
      </c>
      <c r="J25" s="138" t="s">
        <v>76</v>
      </c>
      <c r="K25" s="9"/>
      <c r="L25" s="1"/>
      <c r="M25" s="1"/>
      <c r="N25" s="1"/>
    </row>
    <row r="26" spans="1:14" ht="24.75" customHeight="1" x14ac:dyDescent="0.2">
      <c r="A26" s="133"/>
      <c r="B26" s="134"/>
      <c r="C26" s="126"/>
      <c r="D26" s="112" t="s">
        <v>41</v>
      </c>
      <c r="E26" s="89">
        <v>321.8</v>
      </c>
      <c r="F26" s="86">
        <v>321.8</v>
      </c>
      <c r="G26" s="109">
        <v>125.995</v>
      </c>
      <c r="H26" s="86">
        <f t="shared" ref="H26:H30" si="8">G26-F26</f>
        <v>-195.80500000000001</v>
      </c>
      <c r="I26" s="91">
        <v>0</v>
      </c>
      <c r="J26" s="139"/>
      <c r="K26" s="9"/>
      <c r="L26" s="1"/>
      <c r="M26" s="1"/>
      <c r="N26" s="1"/>
    </row>
    <row r="27" spans="1:14" ht="22.5" customHeight="1" x14ac:dyDescent="0.2">
      <c r="A27" s="133"/>
      <c r="B27" s="134"/>
      <c r="C27" s="112"/>
      <c r="D27" s="112" t="s">
        <v>23</v>
      </c>
      <c r="E27" s="85">
        <f t="shared" ref="E27" si="9">SUM(E25:E26)</f>
        <v>54184.9</v>
      </c>
      <c r="F27" s="87">
        <f>SUM(F25:F26)</f>
        <v>58583.807999999997</v>
      </c>
      <c r="G27" s="87">
        <f t="shared" ref="G27" si="10">SUM(G25:G26)</f>
        <v>34587.091</v>
      </c>
      <c r="H27" s="87">
        <f t="shared" si="8"/>
        <v>-23996.716999999997</v>
      </c>
      <c r="I27" s="91">
        <f t="shared" si="7"/>
        <v>0.59038652796349467</v>
      </c>
      <c r="J27" s="114"/>
      <c r="K27" s="9"/>
      <c r="L27" s="1"/>
      <c r="M27" s="1"/>
      <c r="N27" s="1"/>
    </row>
    <row r="28" spans="1:14" ht="21.75" customHeight="1" x14ac:dyDescent="0.2">
      <c r="A28" s="128" t="s">
        <v>47</v>
      </c>
      <c r="B28" s="128"/>
      <c r="C28" s="128"/>
      <c r="D28" s="112" t="s">
        <v>40</v>
      </c>
      <c r="E28" s="89">
        <f>E25</f>
        <v>53863.1</v>
      </c>
      <c r="F28" s="86">
        <f>F25</f>
        <v>58262.007999999994</v>
      </c>
      <c r="G28" s="86">
        <f>G25</f>
        <v>34461.095999999998</v>
      </c>
      <c r="H28" s="86">
        <f t="shared" si="8"/>
        <v>-23800.911999999997</v>
      </c>
      <c r="I28" s="91">
        <f t="shared" si="7"/>
        <v>0.59148486608975104</v>
      </c>
      <c r="J28" s="114"/>
      <c r="K28" s="9"/>
      <c r="L28" s="1"/>
      <c r="M28" s="1"/>
      <c r="N28" s="1"/>
    </row>
    <row r="29" spans="1:14" ht="21.75" customHeight="1" x14ac:dyDescent="0.2">
      <c r="A29" s="128"/>
      <c r="B29" s="128"/>
      <c r="C29" s="128"/>
      <c r="D29" s="112" t="s">
        <v>41</v>
      </c>
      <c r="E29" s="89">
        <f>E26</f>
        <v>321.8</v>
      </c>
      <c r="F29" s="89">
        <f t="shared" ref="F29:G29" si="11">F26</f>
        <v>321.8</v>
      </c>
      <c r="G29" s="89">
        <f t="shared" si="11"/>
        <v>125.995</v>
      </c>
      <c r="H29" s="86">
        <f t="shared" si="8"/>
        <v>-195.80500000000001</v>
      </c>
      <c r="I29" s="91">
        <v>0</v>
      </c>
      <c r="J29" s="114"/>
      <c r="K29" s="9"/>
      <c r="L29" s="1"/>
      <c r="M29" s="1"/>
      <c r="N29" s="1"/>
    </row>
    <row r="30" spans="1:14" ht="21.75" customHeight="1" x14ac:dyDescent="0.2">
      <c r="A30" s="128"/>
      <c r="B30" s="128"/>
      <c r="C30" s="128"/>
      <c r="D30" s="113" t="s">
        <v>23</v>
      </c>
      <c r="E30" s="85">
        <f t="shared" ref="E30:G30" si="12">SUM(E28:E29)</f>
        <v>54184.9</v>
      </c>
      <c r="F30" s="85">
        <f t="shared" si="12"/>
        <v>58583.807999999997</v>
      </c>
      <c r="G30" s="85">
        <f t="shared" si="12"/>
        <v>34587.091</v>
      </c>
      <c r="H30" s="87">
        <f t="shared" si="8"/>
        <v>-23996.716999999997</v>
      </c>
      <c r="I30" s="91">
        <f t="shared" si="7"/>
        <v>0.59038652796349467</v>
      </c>
      <c r="J30" s="114"/>
      <c r="K30" s="9"/>
      <c r="L30" s="1"/>
      <c r="M30" s="1"/>
      <c r="N30" s="1"/>
    </row>
    <row r="31" spans="1:14" ht="19.5" customHeight="1" x14ac:dyDescent="0.2">
      <c r="A31" s="132" t="s">
        <v>48</v>
      </c>
      <c r="B31" s="132"/>
      <c r="C31" s="132"/>
      <c r="D31" s="132"/>
      <c r="E31" s="132"/>
      <c r="F31" s="132"/>
      <c r="G31" s="132"/>
      <c r="H31" s="132"/>
      <c r="I31" s="132"/>
      <c r="J31" s="132"/>
      <c r="K31" s="9"/>
      <c r="L31" s="1"/>
      <c r="M31" s="1"/>
      <c r="N31" s="1"/>
    </row>
    <row r="32" spans="1:14" ht="19.5" customHeight="1" x14ac:dyDescent="0.2">
      <c r="A32" s="133" t="s">
        <v>49</v>
      </c>
      <c r="B32" s="134" t="s">
        <v>50</v>
      </c>
      <c r="C32" s="126" t="s">
        <v>21</v>
      </c>
      <c r="D32" s="112" t="s">
        <v>40</v>
      </c>
      <c r="E32" s="90">
        <v>2800</v>
      </c>
      <c r="F32" s="86">
        <v>2800</v>
      </c>
      <c r="G32" s="109">
        <v>1436.8</v>
      </c>
      <c r="H32" s="86">
        <f>G32-F32</f>
        <v>-1363.2</v>
      </c>
      <c r="I32" s="91">
        <f t="shared" ref="I32:I47" si="13">G32/F32*100%</f>
        <v>0.51314285714285712</v>
      </c>
      <c r="J32" s="135" t="s">
        <v>77</v>
      </c>
      <c r="K32" s="9"/>
      <c r="L32" s="1"/>
      <c r="M32" s="1"/>
      <c r="N32" s="1"/>
    </row>
    <row r="33" spans="1:14" ht="19.5" customHeight="1" x14ac:dyDescent="0.2">
      <c r="A33" s="133"/>
      <c r="B33" s="134"/>
      <c r="C33" s="126"/>
      <c r="D33" s="112" t="s">
        <v>41</v>
      </c>
      <c r="E33" s="89">
        <v>473</v>
      </c>
      <c r="F33" s="86">
        <v>473</v>
      </c>
      <c r="G33" s="109">
        <v>473</v>
      </c>
      <c r="H33" s="86">
        <f t="shared" ref="H33:H47" si="14">G33-F33</f>
        <v>0</v>
      </c>
      <c r="I33" s="91">
        <f t="shared" si="13"/>
        <v>1</v>
      </c>
      <c r="J33" s="136"/>
      <c r="K33" s="9"/>
      <c r="L33" s="1"/>
      <c r="M33" s="1"/>
      <c r="N33" s="1"/>
    </row>
    <row r="34" spans="1:14" ht="34.5" customHeight="1" x14ac:dyDescent="0.2">
      <c r="A34" s="133"/>
      <c r="B34" s="134"/>
      <c r="C34" s="67" t="s">
        <v>42</v>
      </c>
      <c r="D34" s="112" t="s">
        <v>41</v>
      </c>
      <c r="E34" s="94">
        <v>41</v>
      </c>
      <c r="F34" s="86">
        <v>41</v>
      </c>
      <c r="G34" s="86">
        <v>41</v>
      </c>
      <c r="H34" s="86">
        <f t="shared" si="14"/>
        <v>0</v>
      </c>
      <c r="I34" s="91">
        <f t="shared" si="13"/>
        <v>1</v>
      </c>
      <c r="J34" s="117"/>
      <c r="K34" s="9"/>
      <c r="L34" s="1"/>
      <c r="M34" s="1"/>
      <c r="N34" s="1"/>
    </row>
    <row r="35" spans="1:14" ht="19.5" customHeight="1" x14ac:dyDescent="0.2">
      <c r="A35" s="133"/>
      <c r="B35" s="134"/>
      <c r="C35" s="112"/>
      <c r="D35" s="113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1950.8</v>
      </c>
      <c r="H35" s="87">
        <f t="shared" si="14"/>
        <v>-1363.2</v>
      </c>
      <c r="I35" s="91">
        <f t="shared" si="13"/>
        <v>0.5886541943270972</v>
      </c>
      <c r="J35" s="117"/>
      <c r="K35" s="9"/>
      <c r="L35" s="1"/>
      <c r="M35" s="1"/>
      <c r="N35" s="1"/>
    </row>
    <row r="36" spans="1:14" ht="19.5" customHeight="1" x14ac:dyDescent="0.2">
      <c r="A36" s="128" t="s">
        <v>51</v>
      </c>
      <c r="B36" s="128"/>
      <c r="C36" s="128"/>
      <c r="D36" s="112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1436.8</v>
      </c>
      <c r="H36" s="86">
        <f t="shared" si="14"/>
        <v>-1363.2</v>
      </c>
      <c r="I36" s="91">
        <f t="shared" si="13"/>
        <v>0.51314285714285712</v>
      </c>
      <c r="J36" s="117"/>
      <c r="K36" s="9"/>
      <c r="L36" s="1"/>
      <c r="M36" s="1"/>
      <c r="N36" s="1"/>
    </row>
    <row r="37" spans="1:14" ht="19.5" customHeight="1" x14ac:dyDescent="0.2">
      <c r="A37" s="128"/>
      <c r="B37" s="128"/>
      <c r="C37" s="128"/>
      <c r="D37" s="112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514</v>
      </c>
      <c r="H37" s="86">
        <f t="shared" si="14"/>
        <v>0</v>
      </c>
      <c r="I37" s="91">
        <f t="shared" si="13"/>
        <v>1</v>
      </c>
      <c r="J37" s="117"/>
      <c r="K37" s="9"/>
      <c r="L37" s="1"/>
      <c r="M37" s="1"/>
      <c r="N37" s="1"/>
    </row>
    <row r="38" spans="1:14" ht="19.5" customHeight="1" x14ac:dyDescent="0.2">
      <c r="A38" s="128"/>
      <c r="B38" s="128"/>
      <c r="C38" s="128"/>
      <c r="D38" s="113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1950.8</v>
      </c>
      <c r="H38" s="87">
        <f t="shared" si="14"/>
        <v>-1363.2</v>
      </c>
      <c r="I38" s="91">
        <f t="shared" si="13"/>
        <v>0.5886541943270972</v>
      </c>
      <c r="J38" s="117"/>
      <c r="K38" s="9"/>
      <c r="L38" s="1"/>
      <c r="M38" s="1"/>
      <c r="N38" s="1"/>
    </row>
    <row r="39" spans="1:14" ht="19.5" customHeight="1" x14ac:dyDescent="0.2">
      <c r="A39" s="129"/>
      <c r="B39" s="130" t="s">
        <v>52</v>
      </c>
      <c r="C39" s="131" t="s">
        <v>22</v>
      </c>
      <c r="D39" s="113" t="s">
        <v>40</v>
      </c>
      <c r="E39" s="96">
        <f t="shared" ref="E39:G39" si="19">E17+E25+E32</f>
        <v>75301.100000000006</v>
      </c>
      <c r="F39" s="96">
        <f t="shared" si="19"/>
        <v>75300.212</v>
      </c>
      <c r="G39" s="96">
        <f t="shared" si="19"/>
        <v>45570.760999999999</v>
      </c>
      <c r="H39" s="87">
        <f t="shared" si="14"/>
        <v>-29729.451000000001</v>
      </c>
      <c r="I39" s="97">
        <f t="shared" si="13"/>
        <v>0.60518768526176259</v>
      </c>
      <c r="J39" s="117"/>
      <c r="K39" s="9"/>
      <c r="L39" s="1"/>
      <c r="M39" s="1"/>
      <c r="N39" s="1"/>
    </row>
    <row r="40" spans="1:14" ht="19.5" customHeight="1" x14ac:dyDescent="0.2">
      <c r="A40" s="129"/>
      <c r="B40" s="130"/>
      <c r="C40" s="131"/>
      <c r="D40" s="113" t="s">
        <v>41</v>
      </c>
      <c r="E40" s="96">
        <f t="shared" ref="E40:G40" si="20">E18+E19+E26+E33+E34</f>
        <v>12544.9</v>
      </c>
      <c r="F40" s="96">
        <f t="shared" si="20"/>
        <v>12544.899999999998</v>
      </c>
      <c r="G40" s="96">
        <f t="shared" si="20"/>
        <v>6518.2110000000002</v>
      </c>
      <c r="H40" s="87">
        <f t="shared" si="14"/>
        <v>-6026.6889999999976</v>
      </c>
      <c r="I40" s="97">
        <f t="shared" si="13"/>
        <v>0.51959051088490149</v>
      </c>
      <c r="J40" s="117"/>
      <c r="K40" s="9"/>
      <c r="L40" s="1"/>
      <c r="M40" s="1"/>
      <c r="N40" s="1"/>
    </row>
    <row r="41" spans="1:14" ht="19.5" customHeight="1" x14ac:dyDescent="0.2">
      <c r="A41" s="129"/>
      <c r="B41" s="130"/>
      <c r="C41" s="131"/>
      <c r="D41" s="113" t="s">
        <v>23</v>
      </c>
      <c r="E41" s="96">
        <f t="shared" ref="E41:G41" si="21">SUM(E39:E40)</f>
        <v>87846</v>
      </c>
      <c r="F41" s="96">
        <f t="shared" si="21"/>
        <v>87845.111999999994</v>
      </c>
      <c r="G41" s="96">
        <f t="shared" si="21"/>
        <v>52088.972000000002</v>
      </c>
      <c r="H41" s="87">
        <f t="shared" si="14"/>
        <v>-35756.139999999992</v>
      </c>
      <c r="I41" s="97">
        <f t="shared" si="13"/>
        <v>0.5929638065689985</v>
      </c>
      <c r="J41" s="117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117"/>
      <c r="K42" s="9"/>
      <c r="L42" s="1"/>
      <c r="M42" s="1"/>
      <c r="N42" s="1"/>
    </row>
    <row r="43" spans="1:14" ht="19.5" customHeight="1" x14ac:dyDescent="0.2">
      <c r="A43" s="126"/>
      <c r="B43" s="127" t="s">
        <v>54</v>
      </c>
      <c r="C43" s="127" t="s">
        <v>22</v>
      </c>
      <c r="D43" s="113" t="s">
        <v>40</v>
      </c>
      <c r="E43" s="98">
        <f t="shared" ref="E43:G44" si="22">E17+E25+E32</f>
        <v>75301.100000000006</v>
      </c>
      <c r="F43" s="98">
        <f t="shared" si="22"/>
        <v>75300.212</v>
      </c>
      <c r="G43" s="98">
        <f t="shared" si="22"/>
        <v>45570.760999999999</v>
      </c>
      <c r="H43" s="87">
        <f t="shared" si="14"/>
        <v>-29729.451000000001</v>
      </c>
      <c r="I43" s="97">
        <f t="shared" si="13"/>
        <v>0.60518768526176259</v>
      </c>
      <c r="J43" s="117"/>
      <c r="K43" s="9"/>
      <c r="L43" s="1"/>
      <c r="M43" s="1"/>
      <c r="N43" s="1"/>
    </row>
    <row r="44" spans="1:14" ht="19.5" customHeight="1" x14ac:dyDescent="0.2">
      <c r="A44" s="126"/>
      <c r="B44" s="127"/>
      <c r="C44" s="127"/>
      <c r="D44" s="113" t="s">
        <v>41</v>
      </c>
      <c r="E44" s="98">
        <f t="shared" si="22"/>
        <v>12503.9</v>
      </c>
      <c r="F44" s="98">
        <f t="shared" si="22"/>
        <v>12503.899999999998</v>
      </c>
      <c r="G44" s="98">
        <f t="shared" si="22"/>
        <v>6477.2110000000002</v>
      </c>
      <c r="H44" s="87">
        <f t="shared" si="14"/>
        <v>-6026.6889999999976</v>
      </c>
      <c r="I44" s="97">
        <f t="shared" si="13"/>
        <v>0.51801525923911751</v>
      </c>
      <c r="J44" s="117"/>
      <c r="K44" s="9"/>
      <c r="L44" s="1"/>
      <c r="M44" s="1"/>
      <c r="N44" s="1"/>
    </row>
    <row r="45" spans="1:14" ht="19.5" customHeight="1" x14ac:dyDescent="0.2">
      <c r="A45" s="126"/>
      <c r="B45" s="127"/>
      <c r="C45" s="127"/>
      <c r="D45" s="113" t="s">
        <v>23</v>
      </c>
      <c r="E45" s="98">
        <f t="shared" ref="E45:G45" si="23">SUM(E43:E44)</f>
        <v>87805</v>
      </c>
      <c r="F45" s="98">
        <f t="shared" si="23"/>
        <v>87804.111999999994</v>
      </c>
      <c r="G45" s="98">
        <f t="shared" si="23"/>
        <v>52047.972000000002</v>
      </c>
      <c r="H45" s="87">
        <f t="shared" si="14"/>
        <v>-35756.139999999992</v>
      </c>
      <c r="I45" s="97">
        <f t="shared" si="13"/>
        <v>0.59277374162157692</v>
      </c>
      <c r="J45" s="117"/>
      <c r="K45" s="9"/>
      <c r="L45" s="1"/>
      <c r="M45" s="1"/>
      <c r="N45" s="1"/>
    </row>
    <row r="46" spans="1:14" ht="19.5" customHeight="1" x14ac:dyDescent="0.2">
      <c r="A46" s="126"/>
      <c r="B46" s="127" t="s">
        <v>55</v>
      </c>
      <c r="C46" s="127" t="s">
        <v>22</v>
      </c>
      <c r="D46" s="113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41</v>
      </c>
      <c r="H46" s="87">
        <f t="shared" si="14"/>
        <v>0</v>
      </c>
      <c r="I46" s="97">
        <f t="shared" si="13"/>
        <v>1</v>
      </c>
      <c r="J46" s="117"/>
      <c r="K46" s="9"/>
      <c r="L46" s="1"/>
      <c r="M46" s="1"/>
      <c r="N46" s="1"/>
    </row>
    <row r="47" spans="1:14" ht="19.5" customHeight="1" x14ac:dyDescent="0.2">
      <c r="A47" s="126"/>
      <c r="B47" s="127"/>
      <c r="C47" s="127"/>
      <c r="D47" s="113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41</v>
      </c>
      <c r="H47" s="87">
        <f t="shared" si="14"/>
        <v>0</v>
      </c>
      <c r="I47" s="97">
        <f t="shared" si="13"/>
        <v>1</v>
      </c>
      <c r="J47" s="117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22" t="s">
        <v>5</v>
      </c>
      <c r="B51" s="122"/>
      <c r="C51" s="123" t="s">
        <v>25</v>
      </c>
      <c r="D51" s="123"/>
      <c r="E51" s="21"/>
      <c r="F51" s="18"/>
      <c r="G51" s="124" t="s">
        <v>26</v>
      </c>
      <c r="H51" s="124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110" t="s">
        <v>6</v>
      </c>
      <c r="C52" s="120" t="s">
        <v>28</v>
      </c>
      <c r="D52" s="120"/>
      <c r="E52" s="111" t="s">
        <v>29</v>
      </c>
      <c r="F52" s="111"/>
      <c r="G52" s="121" t="s">
        <v>30</v>
      </c>
      <c r="H52" s="121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110"/>
      <c r="C53" s="110"/>
      <c r="D53" s="110"/>
      <c r="E53" s="111"/>
      <c r="F53" s="111"/>
      <c r="G53" s="111"/>
      <c r="H53" s="111"/>
      <c r="I53" s="30"/>
      <c r="J53" s="28"/>
      <c r="K53" s="13"/>
      <c r="L53" s="1"/>
      <c r="M53" s="1"/>
      <c r="N53" s="1"/>
    </row>
    <row r="54" spans="1:14" ht="29.25" customHeight="1" x14ac:dyDescent="0.25">
      <c r="A54" s="122" t="s">
        <v>24</v>
      </c>
      <c r="B54" s="122"/>
      <c r="C54" s="123" t="s">
        <v>32</v>
      </c>
      <c r="D54" s="123"/>
      <c r="E54" s="31"/>
      <c r="F54" s="32"/>
      <c r="G54" s="124" t="s">
        <v>33</v>
      </c>
      <c r="H54" s="124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25" t="s">
        <v>35</v>
      </c>
      <c r="B55" s="125"/>
      <c r="C55" s="120" t="s">
        <v>28</v>
      </c>
      <c r="D55" s="120"/>
      <c r="E55" s="111" t="s">
        <v>29</v>
      </c>
      <c r="F55" s="111"/>
      <c r="G55" s="121" t="s">
        <v>30</v>
      </c>
      <c r="H55" s="121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118"/>
      <c r="B57" s="35" t="s">
        <v>36</v>
      </c>
      <c r="C57" s="119" t="s">
        <v>74</v>
      </c>
      <c r="D57" s="119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18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7:J7"/>
    <mergeCell ref="I1:J1"/>
    <mergeCell ref="I2:J2"/>
    <mergeCell ref="A3:J3"/>
    <mergeCell ref="A4:J4"/>
    <mergeCell ref="A5:J5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6:J16"/>
    <mergeCell ref="A17:A20"/>
    <mergeCell ref="B17:B20"/>
    <mergeCell ref="C17:C18"/>
    <mergeCell ref="J17:J18"/>
    <mergeCell ref="A21:C23"/>
    <mergeCell ref="A24:J24"/>
    <mergeCell ref="A25:A27"/>
    <mergeCell ref="B25:B27"/>
    <mergeCell ref="C25:C26"/>
    <mergeCell ref="J25:J26"/>
    <mergeCell ref="A28:C30"/>
    <mergeCell ref="A31:J31"/>
    <mergeCell ref="A32:A35"/>
    <mergeCell ref="B32:B35"/>
    <mergeCell ref="C32:C33"/>
    <mergeCell ref="J32:J33"/>
    <mergeCell ref="G51:H51"/>
    <mergeCell ref="A36:C38"/>
    <mergeCell ref="A39:A41"/>
    <mergeCell ref="B39:B41"/>
    <mergeCell ref="C39:C41"/>
    <mergeCell ref="A43:A45"/>
    <mergeCell ref="B43:B45"/>
    <mergeCell ref="C43:C45"/>
    <mergeCell ref="A46:A47"/>
    <mergeCell ref="B46:B47"/>
    <mergeCell ref="C46:C47"/>
    <mergeCell ref="A51:B51"/>
    <mergeCell ref="C51:D51"/>
    <mergeCell ref="A57:A58"/>
    <mergeCell ref="C57:D57"/>
    <mergeCell ref="C52:D52"/>
    <mergeCell ref="G52:H52"/>
    <mergeCell ref="A54:B54"/>
    <mergeCell ref="C54:D54"/>
    <mergeCell ref="G54:H54"/>
    <mergeCell ref="A55:B55"/>
    <mergeCell ref="C55:D55"/>
    <mergeCell ref="G55:H5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78" orientation="landscape" r:id="rId1"/>
  <headerFooter alignWithMargins="0">
    <oddHeader>&amp;C&amp;"Times New Roman,обычный"&amp;8&amp;P/&amp;N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2"/>
  <sheetViews>
    <sheetView zoomScale="110" zoomScaleNormal="110" workbookViewId="0">
      <selection activeCell="C58" sqref="C58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55" t="s">
        <v>37</v>
      </c>
      <c r="J1" s="155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55" t="s">
        <v>0</v>
      </c>
      <c r="J2" s="155"/>
    </row>
    <row r="3" spans="1:14" ht="18" customHeight="1" x14ac:dyDescent="0.2">
      <c r="A3" s="156" t="s">
        <v>1</v>
      </c>
      <c r="B3" s="156"/>
      <c r="C3" s="156"/>
      <c r="D3" s="156"/>
      <c r="E3" s="156"/>
      <c r="F3" s="156"/>
      <c r="G3" s="156"/>
      <c r="H3" s="156"/>
      <c r="I3" s="156"/>
      <c r="J3" s="156"/>
      <c r="K3" s="2"/>
      <c r="L3" s="1"/>
      <c r="M3" s="1"/>
      <c r="N3" s="1"/>
    </row>
    <row r="4" spans="1:14" ht="18" customHeight="1" x14ac:dyDescent="0.2">
      <c r="A4" s="156" t="s">
        <v>2</v>
      </c>
      <c r="B4" s="156"/>
      <c r="C4" s="156"/>
      <c r="D4" s="156"/>
      <c r="E4" s="156"/>
      <c r="F4" s="156"/>
      <c r="G4" s="156"/>
      <c r="H4" s="156"/>
      <c r="I4" s="156"/>
      <c r="J4" s="156"/>
      <c r="K4" s="2"/>
      <c r="L4" s="1"/>
      <c r="M4" s="1"/>
      <c r="N4" s="1"/>
    </row>
    <row r="5" spans="1:14" ht="18" customHeight="1" x14ac:dyDescent="0.2">
      <c r="A5" s="156" t="s">
        <v>67</v>
      </c>
      <c r="B5" s="156"/>
      <c r="C5" s="156"/>
      <c r="D5" s="156"/>
      <c r="E5" s="156"/>
      <c r="F5" s="156"/>
      <c r="G5" s="156"/>
      <c r="H5" s="156"/>
      <c r="I5" s="156"/>
      <c r="J5" s="156"/>
      <c r="K5" s="2"/>
      <c r="L5" s="1"/>
      <c r="M5" s="1"/>
      <c r="N5" s="1"/>
    </row>
    <row r="6" spans="1:14" ht="13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57" t="s">
        <v>3</v>
      </c>
      <c r="B7" s="157"/>
      <c r="C7" s="157"/>
      <c r="D7" s="157"/>
      <c r="E7" s="157"/>
      <c r="F7" s="157"/>
      <c r="G7" s="157"/>
      <c r="H7" s="157"/>
      <c r="I7" s="157"/>
      <c r="J7" s="157"/>
      <c r="K7" s="1"/>
      <c r="L7" s="1"/>
      <c r="M7" s="1"/>
      <c r="N7" s="1"/>
    </row>
    <row r="8" spans="1:14" ht="9" customHeight="1" x14ac:dyDescent="0.2">
      <c r="A8" s="147" t="s">
        <v>4</v>
      </c>
      <c r="B8" s="147"/>
      <c r="C8" s="147"/>
      <c r="D8" s="147"/>
      <c r="E8" s="147"/>
      <c r="F8" s="147"/>
      <c r="G8" s="147"/>
      <c r="H8" s="147"/>
      <c r="I8" s="147"/>
      <c r="J8" s="147"/>
      <c r="K8" s="1"/>
      <c r="L8" s="1"/>
      <c r="M8" s="1"/>
      <c r="N8" s="1"/>
    </row>
    <row r="9" spans="1:14" ht="19.5" customHeight="1" x14ac:dyDescent="0.2">
      <c r="A9" s="148" t="s">
        <v>5</v>
      </c>
      <c r="B9" s="148"/>
      <c r="C9" s="148"/>
      <c r="D9" s="148"/>
      <c r="E9" s="148"/>
      <c r="F9" s="148"/>
      <c r="G9" s="148"/>
      <c r="H9" s="148"/>
      <c r="I9" s="148"/>
      <c r="J9" s="148"/>
      <c r="K9" s="1"/>
      <c r="L9" s="1"/>
      <c r="M9" s="1"/>
      <c r="N9" s="1"/>
    </row>
    <row r="10" spans="1:14" ht="12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49" t="s">
        <v>8</v>
      </c>
      <c r="B12" s="151" t="s">
        <v>58</v>
      </c>
      <c r="C12" s="153" t="s">
        <v>59</v>
      </c>
      <c r="D12" s="151" t="s">
        <v>11</v>
      </c>
      <c r="E12" s="151" t="s">
        <v>12</v>
      </c>
      <c r="F12" s="153" t="s">
        <v>13</v>
      </c>
      <c r="G12" s="153" t="s">
        <v>14</v>
      </c>
      <c r="H12" s="140" t="s">
        <v>15</v>
      </c>
      <c r="I12" s="141"/>
      <c r="J12" s="142" t="s">
        <v>63</v>
      </c>
      <c r="K12" s="1"/>
      <c r="L12" s="1"/>
      <c r="M12" s="1"/>
      <c r="N12" s="1"/>
    </row>
    <row r="13" spans="1:14" ht="73.5" customHeight="1" x14ac:dyDescent="0.2">
      <c r="A13" s="150"/>
      <c r="B13" s="152"/>
      <c r="C13" s="154"/>
      <c r="D13" s="152"/>
      <c r="E13" s="152"/>
      <c r="F13" s="154"/>
      <c r="G13" s="154"/>
      <c r="H13" s="7" t="s">
        <v>60</v>
      </c>
      <c r="I13" s="106" t="s">
        <v>18</v>
      </c>
      <c r="J13" s="143"/>
      <c r="K13" s="9"/>
      <c r="L13" s="1"/>
      <c r="M13" s="1"/>
      <c r="N13" s="1"/>
    </row>
    <row r="14" spans="1:14" ht="14.25" customHeight="1" x14ac:dyDescent="0.2">
      <c r="A14" s="105">
        <v>1</v>
      </c>
      <c r="B14" s="106">
        <v>2</v>
      </c>
      <c r="C14" s="106">
        <v>3</v>
      </c>
      <c r="D14" s="106">
        <v>4</v>
      </c>
      <c r="E14" s="106">
        <v>5</v>
      </c>
      <c r="F14" s="7">
        <v>6</v>
      </c>
      <c r="G14" s="11">
        <v>7</v>
      </c>
      <c r="H14" s="7">
        <v>8</v>
      </c>
      <c r="I14" s="7">
        <v>9</v>
      </c>
      <c r="J14" s="107">
        <v>10</v>
      </c>
      <c r="K14" s="9"/>
      <c r="L14" s="1"/>
      <c r="M14" s="1"/>
      <c r="N14" s="1"/>
    </row>
    <row r="15" spans="1:14" ht="21" customHeight="1" x14ac:dyDescent="0.2">
      <c r="A15" s="144" t="s">
        <v>19</v>
      </c>
      <c r="B15" s="145"/>
      <c r="C15" s="145"/>
      <c r="D15" s="145"/>
      <c r="E15" s="145"/>
      <c r="F15" s="145"/>
      <c r="G15" s="145"/>
      <c r="H15" s="145"/>
      <c r="I15" s="145"/>
      <c r="J15" s="146"/>
      <c r="K15" s="9"/>
      <c r="L15" s="1"/>
      <c r="M15" s="1"/>
      <c r="N15" s="1"/>
    </row>
    <row r="16" spans="1:14" ht="21" customHeight="1" x14ac:dyDescent="0.2">
      <c r="A16" s="144" t="s">
        <v>20</v>
      </c>
      <c r="B16" s="145"/>
      <c r="C16" s="145"/>
      <c r="D16" s="145"/>
      <c r="E16" s="145"/>
      <c r="F16" s="145"/>
      <c r="G16" s="145"/>
      <c r="H16" s="145"/>
      <c r="I16" s="145"/>
      <c r="J16" s="146"/>
      <c r="K16" s="9"/>
      <c r="L16" s="1"/>
      <c r="M16" s="1"/>
      <c r="N16" s="1"/>
    </row>
    <row r="17" spans="1:14" ht="21" customHeight="1" x14ac:dyDescent="0.2">
      <c r="A17" s="133" t="s">
        <v>38</v>
      </c>
      <c r="B17" s="137" t="s">
        <v>39</v>
      </c>
      <c r="C17" s="126" t="s">
        <v>21</v>
      </c>
      <c r="D17" s="103" t="s">
        <v>40</v>
      </c>
      <c r="E17" s="92">
        <v>22663</v>
      </c>
      <c r="F17" s="86">
        <v>22568.9</v>
      </c>
      <c r="G17" s="109">
        <v>49.5</v>
      </c>
      <c r="H17" s="86">
        <f>G17-F17</f>
        <v>-22519.4</v>
      </c>
      <c r="I17" s="91">
        <f>G17/F17*100%</f>
        <v>2.1932836779816473E-3</v>
      </c>
      <c r="J17" s="135" t="s">
        <v>70</v>
      </c>
      <c r="K17" s="9"/>
      <c r="L17" s="1"/>
      <c r="M17" s="1"/>
      <c r="N17" s="1"/>
    </row>
    <row r="18" spans="1:14" ht="21" customHeight="1" x14ac:dyDescent="0.2">
      <c r="A18" s="133"/>
      <c r="B18" s="137"/>
      <c r="C18" s="126"/>
      <c r="D18" s="103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0" si="0">G18-F18</f>
        <v>-3220</v>
      </c>
      <c r="I18" s="91">
        <f t="shared" ref="I18:I23" si="1">G18/F18*100%</f>
        <v>0</v>
      </c>
      <c r="J18" s="136"/>
      <c r="K18" s="9"/>
      <c r="L18" s="1"/>
      <c r="M18" s="1"/>
      <c r="N18" s="1"/>
    </row>
    <row r="19" spans="1:14" ht="36" customHeight="1" x14ac:dyDescent="0.2">
      <c r="A19" s="133"/>
      <c r="B19" s="137"/>
      <c r="C19" s="67" t="s">
        <v>42</v>
      </c>
      <c r="D19" s="103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102"/>
      <c r="K19" s="9"/>
      <c r="L19" s="1"/>
      <c r="M19" s="1"/>
      <c r="N19" s="1"/>
    </row>
    <row r="20" spans="1:14" ht="19.5" customHeight="1" x14ac:dyDescent="0.2">
      <c r="A20" s="133"/>
      <c r="B20" s="137"/>
      <c r="C20" s="103"/>
      <c r="D20" s="104" t="s">
        <v>23</v>
      </c>
      <c r="E20" s="85">
        <f t="shared" ref="E20:G20" si="2">SUM(E17:E19)</f>
        <v>25883</v>
      </c>
      <c r="F20" s="85">
        <f t="shared" si="2"/>
        <v>25788.9</v>
      </c>
      <c r="G20" s="85">
        <f t="shared" si="2"/>
        <v>49.5</v>
      </c>
      <c r="H20" s="87">
        <f t="shared" si="0"/>
        <v>-25739.4</v>
      </c>
      <c r="I20" s="91">
        <f t="shared" si="1"/>
        <v>1.9194304526365994E-3</v>
      </c>
      <c r="J20" s="102"/>
      <c r="K20" s="9"/>
      <c r="L20" s="1"/>
      <c r="M20" s="1"/>
      <c r="N20" s="1"/>
    </row>
    <row r="21" spans="1:14" ht="20.25" customHeight="1" x14ac:dyDescent="0.2">
      <c r="A21" s="137" t="s">
        <v>43</v>
      </c>
      <c r="B21" s="137"/>
      <c r="C21" s="137"/>
      <c r="D21" s="103" t="s">
        <v>40</v>
      </c>
      <c r="E21" s="88">
        <f>E17</f>
        <v>22663</v>
      </c>
      <c r="F21" s="86">
        <f>F17</f>
        <v>22568.9</v>
      </c>
      <c r="G21" s="86">
        <v>0</v>
      </c>
      <c r="H21" s="86">
        <f>G21-F21</f>
        <v>-22568.9</v>
      </c>
      <c r="I21" s="91">
        <f t="shared" si="1"/>
        <v>0</v>
      </c>
      <c r="J21" s="102"/>
      <c r="K21" s="9"/>
      <c r="L21" s="1"/>
      <c r="M21" s="1"/>
      <c r="N21" s="1"/>
    </row>
    <row r="22" spans="1:14" ht="20.25" customHeight="1" x14ac:dyDescent="0.2">
      <c r="A22" s="137"/>
      <c r="B22" s="137"/>
      <c r="C22" s="137"/>
      <c r="D22" s="103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ref="H22:H23" si="5">G22-F22</f>
        <v>-3220</v>
      </c>
      <c r="I22" s="91">
        <f t="shared" si="1"/>
        <v>0</v>
      </c>
      <c r="J22" s="102"/>
      <c r="K22" s="9"/>
      <c r="L22" s="1"/>
      <c r="M22" s="1"/>
      <c r="N22" s="1"/>
    </row>
    <row r="23" spans="1:14" ht="20.25" customHeight="1" x14ac:dyDescent="0.2">
      <c r="A23" s="137"/>
      <c r="B23" s="137"/>
      <c r="C23" s="137"/>
      <c r="D23" s="104" t="s">
        <v>23</v>
      </c>
      <c r="E23" s="85">
        <f t="shared" ref="E23:G23" si="6">SUM(E21:E22)</f>
        <v>25883</v>
      </c>
      <c r="F23" s="85">
        <f t="shared" si="6"/>
        <v>25788.9</v>
      </c>
      <c r="G23" s="85">
        <f t="shared" si="6"/>
        <v>0</v>
      </c>
      <c r="H23" s="87">
        <f t="shared" si="5"/>
        <v>-25788.9</v>
      </c>
      <c r="I23" s="91">
        <f t="shared" si="1"/>
        <v>0</v>
      </c>
      <c r="J23" s="102"/>
      <c r="K23" s="9"/>
      <c r="L23" s="1"/>
      <c r="M23" s="1"/>
      <c r="N23" s="1"/>
    </row>
    <row r="24" spans="1:14" ht="19.5" customHeight="1" x14ac:dyDescent="0.2">
      <c r="A24" s="132" t="s">
        <v>44</v>
      </c>
      <c r="B24" s="132"/>
      <c r="C24" s="132"/>
      <c r="D24" s="132"/>
      <c r="E24" s="132"/>
      <c r="F24" s="132"/>
      <c r="G24" s="132"/>
      <c r="H24" s="132"/>
      <c r="I24" s="132"/>
      <c r="J24" s="132"/>
      <c r="K24" s="9"/>
      <c r="L24" s="1"/>
      <c r="M24" s="1"/>
      <c r="N24" s="1"/>
    </row>
    <row r="25" spans="1:14" ht="21.75" customHeight="1" x14ac:dyDescent="0.2">
      <c r="A25" s="133" t="s">
        <v>45</v>
      </c>
      <c r="B25" s="134" t="s">
        <v>46</v>
      </c>
      <c r="C25" s="126" t="s">
        <v>21</v>
      </c>
      <c r="D25" s="103" t="s">
        <v>40</v>
      </c>
      <c r="E25" s="89">
        <f>58397-200</f>
        <v>58197</v>
      </c>
      <c r="F25" s="86">
        <v>58197</v>
      </c>
      <c r="G25" s="109">
        <v>19823.41</v>
      </c>
      <c r="H25" s="86">
        <f>G25-F25</f>
        <v>-38373.589999999997</v>
      </c>
      <c r="I25" s="91">
        <f t="shared" ref="I25:I30" si="7">G25/F25*100%</f>
        <v>0.34062597728405242</v>
      </c>
      <c r="J25" s="135" t="s">
        <v>68</v>
      </c>
      <c r="K25" s="9"/>
      <c r="L25" s="1"/>
      <c r="M25" s="1"/>
      <c r="N25" s="1"/>
    </row>
    <row r="26" spans="1:14" ht="21.75" customHeight="1" x14ac:dyDescent="0.2">
      <c r="A26" s="133"/>
      <c r="B26" s="134"/>
      <c r="C26" s="126"/>
      <c r="D26" s="103" t="s">
        <v>41</v>
      </c>
      <c r="E26" s="89">
        <v>0</v>
      </c>
      <c r="F26" s="86">
        <v>0</v>
      </c>
      <c r="G26" s="86">
        <v>0</v>
      </c>
      <c r="H26" s="86">
        <f t="shared" ref="H26:H30" si="8">G26-F26</f>
        <v>0</v>
      </c>
      <c r="I26" s="91">
        <v>0</v>
      </c>
      <c r="J26" s="136"/>
      <c r="K26" s="9"/>
      <c r="L26" s="1"/>
      <c r="M26" s="1"/>
      <c r="N26" s="1"/>
    </row>
    <row r="27" spans="1:14" ht="21.75" customHeight="1" x14ac:dyDescent="0.2">
      <c r="A27" s="133"/>
      <c r="B27" s="134"/>
      <c r="C27" s="103"/>
      <c r="D27" s="103" t="s">
        <v>23</v>
      </c>
      <c r="E27" s="85">
        <f t="shared" ref="E27" si="9">SUM(E25:E26)</f>
        <v>58197</v>
      </c>
      <c r="F27" s="87">
        <f>SUM(F25:F26)</f>
        <v>58197</v>
      </c>
      <c r="G27" s="87">
        <f t="shared" ref="G27" si="10">SUM(G25:G26)</f>
        <v>19823.41</v>
      </c>
      <c r="H27" s="87">
        <f t="shared" si="8"/>
        <v>-38373.589999999997</v>
      </c>
      <c r="I27" s="91">
        <f t="shared" si="7"/>
        <v>0.34062597728405242</v>
      </c>
      <c r="J27" s="102"/>
      <c r="K27" s="9"/>
      <c r="L27" s="1"/>
      <c r="M27" s="1"/>
      <c r="N27" s="1"/>
    </row>
    <row r="28" spans="1:14" ht="21.75" customHeight="1" x14ac:dyDescent="0.2">
      <c r="A28" s="128" t="s">
        <v>47</v>
      </c>
      <c r="B28" s="128"/>
      <c r="C28" s="128"/>
      <c r="D28" s="103" t="s">
        <v>40</v>
      </c>
      <c r="E28" s="89">
        <f>E25</f>
        <v>58197</v>
      </c>
      <c r="F28" s="86">
        <f>F25</f>
        <v>58197</v>
      </c>
      <c r="G28" s="86">
        <f>G25</f>
        <v>19823.41</v>
      </c>
      <c r="H28" s="86">
        <f t="shared" si="8"/>
        <v>-38373.589999999997</v>
      </c>
      <c r="I28" s="91">
        <f t="shared" si="7"/>
        <v>0.34062597728405242</v>
      </c>
      <c r="J28" s="102"/>
      <c r="K28" s="9"/>
      <c r="L28" s="1"/>
      <c r="M28" s="1"/>
      <c r="N28" s="1"/>
    </row>
    <row r="29" spans="1:14" ht="21.75" customHeight="1" x14ac:dyDescent="0.2">
      <c r="A29" s="128"/>
      <c r="B29" s="128"/>
      <c r="C29" s="128"/>
      <c r="D29" s="103" t="s">
        <v>41</v>
      </c>
      <c r="E29" s="89">
        <f>E26</f>
        <v>0</v>
      </c>
      <c r="F29" s="89">
        <f t="shared" ref="F29:G29" si="11">F26</f>
        <v>0</v>
      </c>
      <c r="G29" s="89">
        <f t="shared" si="11"/>
        <v>0</v>
      </c>
      <c r="H29" s="86">
        <f t="shared" si="8"/>
        <v>0</v>
      </c>
      <c r="I29" s="91">
        <v>0</v>
      </c>
      <c r="J29" s="102"/>
      <c r="K29" s="9"/>
      <c r="L29" s="1"/>
      <c r="M29" s="1"/>
      <c r="N29" s="1"/>
    </row>
    <row r="30" spans="1:14" ht="21.75" customHeight="1" x14ac:dyDescent="0.2">
      <c r="A30" s="128"/>
      <c r="B30" s="128"/>
      <c r="C30" s="128"/>
      <c r="D30" s="104" t="s">
        <v>23</v>
      </c>
      <c r="E30" s="85">
        <f t="shared" ref="E30:G30" si="12">SUM(E28:E29)</f>
        <v>58197</v>
      </c>
      <c r="F30" s="85">
        <f t="shared" si="12"/>
        <v>58197</v>
      </c>
      <c r="G30" s="85">
        <f t="shared" si="12"/>
        <v>19823.41</v>
      </c>
      <c r="H30" s="87">
        <f t="shared" si="8"/>
        <v>-38373.589999999997</v>
      </c>
      <c r="I30" s="91">
        <f t="shared" si="7"/>
        <v>0.34062597728405242</v>
      </c>
      <c r="J30" s="102"/>
      <c r="K30" s="9"/>
      <c r="L30" s="1"/>
      <c r="M30" s="1"/>
      <c r="N30" s="1"/>
    </row>
    <row r="31" spans="1:14" ht="19.5" customHeight="1" x14ac:dyDescent="0.2">
      <c r="A31" s="132" t="s">
        <v>48</v>
      </c>
      <c r="B31" s="132"/>
      <c r="C31" s="132"/>
      <c r="D31" s="132"/>
      <c r="E31" s="132"/>
      <c r="F31" s="132"/>
      <c r="G31" s="132"/>
      <c r="H31" s="132"/>
      <c r="I31" s="132"/>
      <c r="J31" s="132"/>
      <c r="K31" s="9"/>
      <c r="L31" s="1"/>
      <c r="M31" s="1"/>
      <c r="N31" s="1"/>
    </row>
    <row r="32" spans="1:14" ht="19.5" customHeight="1" x14ac:dyDescent="0.2">
      <c r="A32" s="133" t="s">
        <v>49</v>
      </c>
      <c r="B32" s="134" t="s">
        <v>50</v>
      </c>
      <c r="C32" s="126" t="s">
        <v>21</v>
      </c>
      <c r="D32" s="103" t="s">
        <v>40</v>
      </c>
      <c r="E32" s="90">
        <v>2800</v>
      </c>
      <c r="F32" s="86">
        <v>2800</v>
      </c>
      <c r="G32" s="109">
        <v>987.3</v>
      </c>
      <c r="H32" s="86">
        <f>G32-F32</f>
        <v>-1812.7</v>
      </c>
      <c r="I32" s="91">
        <f t="shared" ref="I32:I47" si="13">G32/F32*100%</f>
        <v>0.35260714285714284</v>
      </c>
      <c r="J32" s="135" t="s">
        <v>69</v>
      </c>
      <c r="K32" s="9"/>
      <c r="L32" s="1"/>
      <c r="M32" s="1"/>
      <c r="N32" s="1"/>
    </row>
    <row r="33" spans="1:14" ht="19.5" customHeight="1" x14ac:dyDescent="0.2">
      <c r="A33" s="133"/>
      <c r="B33" s="134"/>
      <c r="C33" s="126"/>
      <c r="D33" s="103" t="s">
        <v>41</v>
      </c>
      <c r="E33" s="89">
        <v>473</v>
      </c>
      <c r="F33" s="86">
        <v>473</v>
      </c>
      <c r="G33" s="109">
        <v>473</v>
      </c>
      <c r="H33" s="86">
        <f t="shared" ref="H33:H47" si="14">G33-F33</f>
        <v>0</v>
      </c>
      <c r="I33" s="91">
        <f t="shared" si="13"/>
        <v>1</v>
      </c>
      <c r="J33" s="136"/>
      <c r="K33" s="9"/>
      <c r="L33" s="1"/>
      <c r="M33" s="1"/>
      <c r="N33" s="1"/>
    </row>
    <row r="34" spans="1:14" ht="34.5" customHeight="1" x14ac:dyDescent="0.2">
      <c r="A34" s="133"/>
      <c r="B34" s="134"/>
      <c r="C34" s="67" t="s">
        <v>42</v>
      </c>
      <c r="D34" s="103" t="s">
        <v>41</v>
      </c>
      <c r="E34" s="94">
        <v>41</v>
      </c>
      <c r="F34" s="86">
        <v>41</v>
      </c>
      <c r="G34" s="86">
        <v>0</v>
      </c>
      <c r="H34" s="86">
        <f t="shared" si="14"/>
        <v>-41</v>
      </c>
      <c r="I34" s="91">
        <f t="shared" si="13"/>
        <v>0</v>
      </c>
      <c r="J34" s="106"/>
      <c r="K34" s="9"/>
      <c r="L34" s="1"/>
      <c r="M34" s="1"/>
      <c r="N34" s="1"/>
    </row>
    <row r="35" spans="1:14" ht="19.5" customHeight="1" x14ac:dyDescent="0.2">
      <c r="A35" s="133"/>
      <c r="B35" s="134"/>
      <c r="C35" s="103"/>
      <c r="D35" s="104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1460.3</v>
      </c>
      <c r="H35" s="87">
        <f t="shared" si="14"/>
        <v>-1853.7</v>
      </c>
      <c r="I35" s="91">
        <f t="shared" si="13"/>
        <v>0.44064574532287265</v>
      </c>
      <c r="J35" s="106"/>
      <c r="K35" s="9"/>
      <c r="L35" s="1"/>
      <c r="M35" s="1"/>
      <c r="N35" s="1"/>
    </row>
    <row r="36" spans="1:14" ht="19.5" customHeight="1" x14ac:dyDescent="0.2">
      <c r="A36" s="128" t="s">
        <v>51</v>
      </c>
      <c r="B36" s="128"/>
      <c r="C36" s="128"/>
      <c r="D36" s="103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987.3</v>
      </c>
      <c r="H36" s="86">
        <f t="shared" si="14"/>
        <v>-1812.7</v>
      </c>
      <c r="I36" s="91">
        <f t="shared" si="13"/>
        <v>0.35260714285714284</v>
      </c>
      <c r="J36" s="106"/>
      <c r="K36" s="9"/>
      <c r="L36" s="1"/>
      <c r="M36" s="1"/>
      <c r="N36" s="1"/>
    </row>
    <row r="37" spans="1:14" ht="19.5" customHeight="1" x14ac:dyDescent="0.2">
      <c r="A37" s="128"/>
      <c r="B37" s="128"/>
      <c r="C37" s="128"/>
      <c r="D37" s="103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473</v>
      </c>
      <c r="H37" s="86">
        <f t="shared" si="14"/>
        <v>-41</v>
      </c>
      <c r="I37" s="91">
        <f t="shared" si="13"/>
        <v>0.92023346303501941</v>
      </c>
      <c r="J37" s="106"/>
      <c r="K37" s="9"/>
      <c r="L37" s="1"/>
      <c r="M37" s="1"/>
      <c r="N37" s="1"/>
    </row>
    <row r="38" spans="1:14" ht="19.5" customHeight="1" x14ac:dyDescent="0.2">
      <c r="A38" s="128"/>
      <c r="B38" s="128"/>
      <c r="C38" s="128"/>
      <c r="D38" s="104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1460.3</v>
      </c>
      <c r="H38" s="87">
        <f t="shared" si="14"/>
        <v>-1853.7</v>
      </c>
      <c r="I38" s="91">
        <f t="shared" si="13"/>
        <v>0.44064574532287265</v>
      </c>
      <c r="J38" s="106"/>
      <c r="K38" s="9"/>
      <c r="L38" s="1"/>
      <c r="M38" s="1"/>
      <c r="N38" s="1"/>
    </row>
    <row r="39" spans="1:14" ht="19.5" customHeight="1" x14ac:dyDescent="0.2">
      <c r="A39" s="129"/>
      <c r="B39" s="130" t="s">
        <v>52</v>
      </c>
      <c r="C39" s="131" t="s">
        <v>22</v>
      </c>
      <c r="D39" s="104" t="s">
        <v>40</v>
      </c>
      <c r="E39" s="96">
        <f t="shared" ref="E39:G39" si="19">E17+E25+E32</f>
        <v>83660</v>
      </c>
      <c r="F39" s="96">
        <f t="shared" si="19"/>
        <v>83565.899999999994</v>
      </c>
      <c r="G39" s="96">
        <f t="shared" si="19"/>
        <v>20860.21</v>
      </c>
      <c r="H39" s="87">
        <f t="shared" si="14"/>
        <v>-62705.689999999995</v>
      </c>
      <c r="I39" s="97">
        <f t="shared" si="13"/>
        <v>0.24962586413836266</v>
      </c>
      <c r="J39" s="106"/>
      <c r="K39" s="9"/>
      <c r="L39" s="1"/>
      <c r="M39" s="1"/>
      <c r="N39" s="1"/>
    </row>
    <row r="40" spans="1:14" ht="19.5" customHeight="1" x14ac:dyDescent="0.2">
      <c r="A40" s="129"/>
      <c r="B40" s="130"/>
      <c r="C40" s="131"/>
      <c r="D40" s="104" t="s">
        <v>41</v>
      </c>
      <c r="E40" s="96">
        <f t="shared" ref="E40:G40" si="20">E18+E19+E26+E33+E34</f>
        <v>3734</v>
      </c>
      <c r="F40" s="96">
        <f t="shared" si="20"/>
        <v>3734</v>
      </c>
      <c r="G40" s="96">
        <f t="shared" si="20"/>
        <v>473</v>
      </c>
      <c r="H40" s="87">
        <f t="shared" si="14"/>
        <v>-3261</v>
      </c>
      <c r="I40" s="97">
        <f t="shared" si="13"/>
        <v>0.12667380824852706</v>
      </c>
      <c r="J40" s="106"/>
      <c r="K40" s="9"/>
      <c r="L40" s="1"/>
      <c r="M40" s="1"/>
      <c r="N40" s="1"/>
    </row>
    <row r="41" spans="1:14" ht="19.5" customHeight="1" x14ac:dyDescent="0.2">
      <c r="A41" s="129"/>
      <c r="B41" s="130"/>
      <c r="C41" s="131"/>
      <c r="D41" s="104" t="s">
        <v>23</v>
      </c>
      <c r="E41" s="96">
        <f t="shared" ref="E41:G41" si="21">SUM(E39:E40)</f>
        <v>87394</v>
      </c>
      <c r="F41" s="96">
        <f t="shared" si="21"/>
        <v>87299.9</v>
      </c>
      <c r="G41" s="96">
        <f t="shared" si="21"/>
        <v>21333.21</v>
      </c>
      <c r="H41" s="87">
        <f t="shared" si="14"/>
        <v>-65966.69</v>
      </c>
      <c r="I41" s="97">
        <f t="shared" si="13"/>
        <v>0.24436694658298577</v>
      </c>
      <c r="J41" s="106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106"/>
      <c r="K42" s="9"/>
      <c r="L42" s="1"/>
      <c r="M42" s="1"/>
      <c r="N42" s="1"/>
    </row>
    <row r="43" spans="1:14" ht="19.5" customHeight="1" x14ac:dyDescent="0.2">
      <c r="A43" s="126"/>
      <c r="B43" s="127" t="s">
        <v>54</v>
      </c>
      <c r="C43" s="127" t="s">
        <v>22</v>
      </c>
      <c r="D43" s="104" t="s">
        <v>40</v>
      </c>
      <c r="E43" s="98">
        <f t="shared" ref="E43:G44" si="22">E17+E25+E32</f>
        <v>83660</v>
      </c>
      <c r="F43" s="98">
        <f t="shared" si="22"/>
        <v>83565.899999999994</v>
      </c>
      <c r="G43" s="98">
        <f t="shared" si="22"/>
        <v>20860.21</v>
      </c>
      <c r="H43" s="87">
        <f t="shared" si="14"/>
        <v>-62705.689999999995</v>
      </c>
      <c r="I43" s="97">
        <f t="shared" si="13"/>
        <v>0.24962586413836266</v>
      </c>
      <c r="J43" s="106"/>
      <c r="K43" s="9"/>
      <c r="L43" s="1"/>
      <c r="M43" s="1"/>
      <c r="N43" s="1"/>
    </row>
    <row r="44" spans="1:14" ht="19.5" customHeight="1" x14ac:dyDescent="0.2">
      <c r="A44" s="126"/>
      <c r="B44" s="127"/>
      <c r="C44" s="127"/>
      <c r="D44" s="104" t="s">
        <v>41</v>
      </c>
      <c r="E44" s="98">
        <f t="shared" si="22"/>
        <v>3693</v>
      </c>
      <c r="F44" s="98">
        <f t="shared" si="22"/>
        <v>3693</v>
      </c>
      <c r="G44" s="98">
        <f t="shared" si="22"/>
        <v>473</v>
      </c>
      <c r="H44" s="87">
        <f t="shared" si="14"/>
        <v>-3220</v>
      </c>
      <c r="I44" s="97">
        <f t="shared" si="13"/>
        <v>0.1280801516382345</v>
      </c>
      <c r="J44" s="106"/>
      <c r="K44" s="9"/>
      <c r="L44" s="1"/>
      <c r="M44" s="1"/>
      <c r="N44" s="1"/>
    </row>
    <row r="45" spans="1:14" ht="19.5" customHeight="1" x14ac:dyDescent="0.2">
      <c r="A45" s="126"/>
      <c r="B45" s="127"/>
      <c r="C45" s="127"/>
      <c r="D45" s="104" t="s">
        <v>23</v>
      </c>
      <c r="E45" s="98">
        <f t="shared" ref="E45:G45" si="23">SUM(E43:E44)</f>
        <v>87353</v>
      </c>
      <c r="F45" s="98">
        <f t="shared" si="23"/>
        <v>87258.9</v>
      </c>
      <c r="G45" s="98">
        <f t="shared" si="23"/>
        <v>21333.21</v>
      </c>
      <c r="H45" s="87">
        <f t="shared" si="14"/>
        <v>-65925.69</v>
      </c>
      <c r="I45" s="97">
        <f t="shared" si="13"/>
        <v>0.24448176632985288</v>
      </c>
      <c r="J45" s="106"/>
      <c r="K45" s="9"/>
      <c r="L45" s="1"/>
      <c r="M45" s="1"/>
      <c r="N45" s="1"/>
    </row>
    <row r="46" spans="1:14" ht="19.5" customHeight="1" x14ac:dyDescent="0.2">
      <c r="A46" s="126"/>
      <c r="B46" s="127" t="s">
        <v>55</v>
      </c>
      <c r="C46" s="127" t="s">
        <v>22</v>
      </c>
      <c r="D46" s="104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0</v>
      </c>
      <c r="H46" s="87">
        <f t="shared" si="14"/>
        <v>-41</v>
      </c>
      <c r="I46" s="97">
        <f t="shared" si="13"/>
        <v>0</v>
      </c>
      <c r="J46" s="106"/>
      <c r="K46" s="9"/>
      <c r="L46" s="1"/>
      <c r="M46" s="1"/>
      <c r="N46" s="1"/>
    </row>
    <row r="47" spans="1:14" ht="19.5" customHeight="1" x14ac:dyDescent="0.2">
      <c r="A47" s="126"/>
      <c r="B47" s="127"/>
      <c r="C47" s="127"/>
      <c r="D47" s="104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0</v>
      </c>
      <c r="H47" s="87">
        <f t="shared" si="14"/>
        <v>-41</v>
      </c>
      <c r="I47" s="97">
        <f t="shared" si="13"/>
        <v>0</v>
      </c>
      <c r="J47" s="106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22" t="s">
        <v>5</v>
      </c>
      <c r="B51" s="122"/>
      <c r="C51" s="123" t="s">
        <v>71</v>
      </c>
      <c r="D51" s="123"/>
      <c r="E51" s="21"/>
      <c r="F51" s="18"/>
      <c r="G51" s="124" t="s">
        <v>26</v>
      </c>
      <c r="H51" s="124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100" t="s">
        <v>6</v>
      </c>
      <c r="C52" s="120" t="s">
        <v>28</v>
      </c>
      <c r="D52" s="120"/>
      <c r="E52" s="101" t="s">
        <v>29</v>
      </c>
      <c r="F52" s="101"/>
      <c r="G52" s="121" t="s">
        <v>30</v>
      </c>
      <c r="H52" s="121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100"/>
      <c r="C53" s="100"/>
      <c r="D53" s="100"/>
      <c r="E53" s="101"/>
      <c r="F53" s="101"/>
      <c r="G53" s="101"/>
      <c r="H53" s="101"/>
      <c r="I53" s="30"/>
      <c r="J53" s="28"/>
      <c r="K53" s="13"/>
      <c r="L53" s="1"/>
      <c r="M53" s="1"/>
      <c r="N53" s="1"/>
    </row>
    <row r="54" spans="1:14" ht="29.25" customHeight="1" x14ac:dyDescent="0.25">
      <c r="A54" s="122" t="s">
        <v>24</v>
      </c>
      <c r="B54" s="122"/>
      <c r="C54" s="123" t="s">
        <v>32</v>
      </c>
      <c r="D54" s="123"/>
      <c r="E54" s="31"/>
      <c r="F54" s="32"/>
      <c r="G54" s="124" t="s">
        <v>33</v>
      </c>
      <c r="H54" s="124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25" t="s">
        <v>35</v>
      </c>
      <c r="B55" s="125"/>
      <c r="C55" s="120" t="s">
        <v>28</v>
      </c>
      <c r="D55" s="120"/>
      <c r="E55" s="101" t="s">
        <v>29</v>
      </c>
      <c r="F55" s="101"/>
      <c r="G55" s="121" t="s">
        <v>30</v>
      </c>
      <c r="H55" s="121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118"/>
      <c r="B57" s="35" t="s">
        <v>36</v>
      </c>
      <c r="C57" s="119" t="s">
        <v>72</v>
      </c>
      <c r="D57" s="119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18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7:J7"/>
    <mergeCell ref="I1:J1"/>
    <mergeCell ref="I2:J2"/>
    <mergeCell ref="A3:J3"/>
    <mergeCell ref="A4:J4"/>
    <mergeCell ref="A5:J5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6:J16"/>
    <mergeCell ref="A17:A20"/>
    <mergeCell ref="B17:B20"/>
    <mergeCell ref="C17:C18"/>
    <mergeCell ref="J17:J18"/>
    <mergeCell ref="A21:C23"/>
    <mergeCell ref="A24:J24"/>
    <mergeCell ref="A25:A27"/>
    <mergeCell ref="B25:B27"/>
    <mergeCell ref="C25:C26"/>
    <mergeCell ref="J25:J26"/>
    <mergeCell ref="A28:C30"/>
    <mergeCell ref="A31:J31"/>
    <mergeCell ref="A32:A35"/>
    <mergeCell ref="B32:B35"/>
    <mergeCell ref="C32:C33"/>
    <mergeCell ref="J32:J33"/>
    <mergeCell ref="G51:H51"/>
    <mergeCell ref="A36:C38"/>
    <mergeCell ref="A39:A41"/>
    <mergeCell ref="B39:B41"/>
    <mergeCell ref="C39:C41"/>
    <mergeCell ref="A43:A45"/>
    <mergeCell ref="B43:B45"/>
    <mergeCell ref="C43:C45"/>
    <mergeCell ref="A46:A47"/>
    <mergeCell ref="B46:B47"/>
    <mergeCell ref="C46:C47"/>
    <mergeCell ref="A51:B51"/>
    <mergeCell ref="C51:D51"/>
    <mergeCell ref="A57:A58"/>
    <mergeCell ref="C57:D57"/>
    <mergeCell ref="C52:D52"/>
    <mergeCell ref="G52:H52"/>
    <mergeCell ref="A54:B54"/>
    <mergeCell ref="C54:D54"/>
    <mergeCell ref="G54:H54"/>
    <mergeCell ref="A55:B55"/>
    <mergeCell ref="C55:D55"/>
    <mergeCell ref="G55:H5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222"/>
  <sheetViews>
    <sheetView topLeftCell="A43" zoomScale="110" zoomScaleNormal="110" workbookViewId="0">
      <selection activeCell="D60" sqref="D60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55" t="s">
        <v>37</v>
      </c>
      <c r="J1" s="155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55" t="s">
        <v>0</v>
      </c>
      <c r="J2" s="155"/>
    </row>
    <row r="3" spans="1:14" ht="18" customHeight="1" x14ac:dyDescent="0.2">
      <c r="A3" s="156" t="s">
        <v>1</v>
      </c>
      <c r="B3" s="156"/>
      <c r="C3" s="156"/>
      <c r="D3" s="156"/>
      <c r="E3" s="156"/>
      <c r="F3" s="156"/>
      <c r="G3" s="156"/>
      <c r="H3" s="156"/>
      <c r="I3" s="156"/>
      <c r="J3" s="156"/>
      <c r="K3" s="2"/>
      <c r="L3" s="1"/>
      <c r="M3" s="1"/>
      <c r="N3" s="1"/>
    </row>
    <row r="4" spans="1:14" ht="18" customHeight="1" x14ac:dyDescent="0.2">
      <c r="A4" s="156" t="s">
        <v>2</v>
      </c>
      <c r="B4" s="156"/>
      <c r="C4" s="156"/>
      <c r="D4" s="156"/>
      <c r="E4" s="156"/>
      <c r="F4" s="156"/>
      <c r="G4" s="156"/>
      <c r="H4" s="156"/>
      <c r="I4" s="156"/>
      <c r="J4" s="156"/>
      <c r="K4" s="2"/>
      <c r="L4" s="1"/>
      <c r="M4" s="1"/>
      <c r="N4" s="1"/>
    </row>
    <row r="5" spans="1:14" ht="18" customHeight="1" x14ac:dyDescent="0.2">
      <c r="A5" s="156" t="s">
        <v>57</v>
      </c>
      <c r="B5" s="156"/>
      <c r="C5" s="156"/>
      <c r="D5" s="156"/>
      <c r="E5" s="156"/>
      <c r="F5" s="156"/>
      <c r="G5" s="156"/>
      <c r="H5" s="156"/>
      <c r="I5" s="156"/>
      <c r="J5" s="156"/>
      <c r="K5" s="2"/>
      <c r="L5" s="1"/>
      <c r="M5" s="1"/>
      <c r="N5" s="1"/>
    </row>
    <row r="6" spans="1:14" ht="19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57" t="s">
        <v>3</v>
      </c>
      <c r="B7" s="157"/>
      <c r="C7" s="157"/>
      <c r="D7" s="157"/>
      <c r="E7" s="157"/>
      <c r="F7" s="157"/>
      <c r="G7" s="157"/>
      <c r="H7" s="157"/>
      <c r="I7" s="157"/>
      <c r="J7" s="157"/>
      <c r="K7" s="1"/>
      <c r="L7" s="1"/>
      <c r="M7" s="1"/>
      <c r="N7" s="1"/>
    </row>
    <row r="8" spans="1:14" ht="12.75" customHeight="1" x14ac:dyDescent="0.2">
      <c r="A8" s="147" t="s">
        <v>4</v>
      </c>
      <c r="B8" s="147"/>
      <c r="C8" s="147"/>
      <c r="D8" s="147"/>
      <c r="E8" s="147"/>
      <c r="F8" s="147"/>
      <c r="G8" s="147"/>
      <c r="H8" s="147"/>
      <c r="I8" s="147"/>
      <c r="J8" s="147"/>
      <c r="K8" s="1"/>
      <c r="L8" s="1"/>
      <c r="M8" s="1"/>
      <c r="N8" s="1"/>
    </row>
    <row r="9" spans="1:14" ht="19.5" customHeight="1" x14ac:dyDescent="0.2">
      <c r="A9" s="148" t="s">
        <v>5</v>
      </c>
      <c r="B9" s="148"/>
      <c r="C9" s="148"/>
      <c r="D9" s="148"/>
      <c r="E9" s="148"/>
      <c r="F9" s="148"/>
      <c r="G9" s="148"/>
      <c r="H9" s="148"/>
      <c r="I9" s="148"/>
      <c r="J9" s="148"/>
      <c r="K9" s="1"/>
      <c r="L9" s="1"/>
      <c r="M9" s="1"/>
      <c r="N9" s="1"/>
    </row>
    <row r="10" spans="1:14" ht="12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49" t="s">
        <v>8</v>
      </c>
      <c r="B12" s="151" t="s">
        <v>58</v>
      </c>
      <c r="C12" s="153" t="s">
        <v>59</v>
      </c>
      <c r="D12" s="151" t="s">
        <v>11</v>
      </c>
      <c r="E12" s="151" t="s">
        <v>12</v>
      </c>
      <c r="F12" s="153" t="s">
        <v>13</v>
      </c>
      <c r="G12" s="153" t="s">
        <v>14</v>
      </c>
      <c r="H12" s="140" t="s">
        <v>15</v>
      </c>
      <c r="I12" s="141"/>
      <c r="J12" s="142" t="s">
        <v>63</v>
      </c>
      <c r="K12" s="1"/>
      <c r="L12" s="1"/>
      <c r="M12" s="1"/>
      <c r="N12" s="1"/>
    </row>
    <row r="13" spans="1:14" ht="73.5" customHeight="1" x14ac:dyDescent="0.2">
      <c r="A13" s="150"/>
      <c r="B13" s="152"/>
      <c r="C13" s="154"/>
      <c r="D13" s="152"/>
      <c r="E13" s="152"/>
      <c r="F13" s="154"/>
      <c r="G13" s="154"/>
      <c r="H13" s="7" t="s">
        <v>60</v>
      </c>
      <c r="I13" s="77" t="s">
        <v>18</v>
      </c>
      <c r="J13" s="143"/>
      <c r="K13" s="9"/>
      <c r="L13" s="1"/>
      <c r="M13" s="1"/>
      <c r="N13" s="1"/>
    </row>
    <row r="14" spans="1:14" ht="14.25" customHeight="1" x14ac:dyDescent="0.2">
      <c r="A14" s="76">
        <v>1</v>
      </c>
      <c r="B14" s="77">
        <v>2</v>
      </c>
      <c r="C14" s="77">
        <v>3</v>
      </c>
      <c r="D14" s="77">
        <v>4</v>
      </c>
      <c r="E14" s="77">
        <v>5</v>
      </c>
      <c r="F14" s="7">
        <v>6</v>
      </c>
      <c r="G14" s="11">
        <v>7</v>
      </c>
      <c r="H14" s="7">
        <v>8</v>
      </c>
      <c r="I14" s="7">
        <v>9</v>
      </c>
      <c r="J14" s="78">
        <v>10</v>
      </c>
      <c r="K14" s="9"/>
      <c r="L14" s="1"/>
      <c r="M14" s="1"/>
      <c r="N14" s="1"/>
    </row>
    <row r="15" spans="1:14" ht="21" customHeight="1" x14ac:dyDescent="0.2">
      <c r="A15" s="144" t="s">
        <v>19</v>
      </c>
      <c r="B15" s="145"/>
      <c r="C15" s="145"/>
      <c r="D15" s="145"/>
      <c r="E15" s="145"/>
      <c r="F15" s="145"/>
      <c r="G15" s="145"/>
      <c r="H15" s="145"/>
      <c r="I15" s="145"/>
      <c r="J15" s="146"/>
      <c r="K15" s="9"/>
      <c r="L15" s="1"/>
      <c r="M15" s="1"/>
      <c r="N15" s="1"/>
    </row>
    <row r="16" spans="1:14" ht="21" customHeight="1" x14ac:dyDescent="0.2">
      <c r="A16" s="144" t="s">
        <v>20</v>
      </c>
      <c r="B16" s="145"/>
      <c r="C16" s="145"/>
      <c r="D16" s="145"/>
      <c r="E16" s="145"/>
      <c r="F16" s="145"/>
      <c r="G16" s="145"/>
      <c r="H16" s="145"/>
      <c r="I16" s="145"/>
      <c r="J16" s="146"/>
      <c r="K16" s="9"/>
      <c r="L16" s="1"/>
      <c r="M16" s="1"/>
      <c r="N16" s="1"/>
    </row>
    <row r="17" spans="1:14" ht="21" customHeight="1" x14ac:dyDescent="0.2">
      <c r="A17" s="133" t="s">
        <v>38</v>
      </c>
      <c r="B17" s="137" t="s">
        <v>39</v>
      </c>
      <c r="C17" s="126" t="s">
        <v>21</v>
      </c>
      <c r="D17" s="79" t="s">
        <v>40</v>
      </c>
      <c r="E17" s="92">
        <f>11000+30+200+10000+3000+49.482</f>
        <v>24279.482</v>
      </c>
      <c r="F17" s="86">
        <f>16499.482-250-2970+11000</f>
        <v>24279.482</v>
      </c>
      <c r="G17" s="86">
        <v>0</v>
      </c>
      <c r="H17" s="86">
        <f>G17-F17</f>
        <v>-24279.482</v>
      </c>
      <c r="I17" s="91">
        <f>G17/F17*100%</f>
        <v>0</v>
      </c>
      <c r="J17" s="158" t="s">
        <v>66</v>
      </c>
      <c r="K17" s="9"/>
      <c r="L17" s="1"/>
      <c r="M17" s="1"/>
      <c r="N17" s="1"/>
    </row>
    <row r="18" spans="1:14" ht="21" customHeight="1" x14ac:dyDescent="0.2">
      <c r="A18" s="133"/>
      <c r="B18" s="137"/>
      <c r="C18" s="126"/>
      <c r="D18" s="79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0" si="0">G18-F18</f>
        <v>-3220</v>
      </c>
      <c r="I18" s="91">
        <f t="shared" ref="I18:I23" si="1">G18/F18*100%</f>
        <v>0</v>
      </c>
      <c r="J18" s="154"/>
      <c r="K18" s="9"/>
      <c r="L18" s="1"/>
      <c r="M18" s="1"/>
      <c r="N18" s="1"/>
    </row>
    <row r="19" spans="1:14" ht="36" customHeight="1" x14ac:dyDescent="0.2">
      <c r="A19" s="133"/>
      <c r="B19" s="137"/>
      <c r="C19" s="67" t="s">
        <v>42</v>
      </c>
      <c r="D19" s="79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80"/>
      <c r="K19" s="9"/>
      <c r="L19" s="1"/>
      <c r="M19" s="1"/>
      <c r="N19" s="1"/>
    </row>
    <row r="20" spans="1:14" ht="19.5" customHeight="1" x14ac:dyDescent="0.2">
      <c r="A20" s="133"/>
      <c r="B20" s="137"/>
      <c r="C20" s="79"/>
      <c r="D20" s="81" t="s">
        <v>23</v>
      </c>
      <c r="E20" s="85">
        <f t="shared" ref="E20:G20" si="2">SUM(E17:E19)</f>
        <v>27499.482</v>
      </c>
      <c r="F20" s="85">
        <f t="shared" si="2"/>
        <v>27499.482</v>
      </c>
      <c r="G20" s="85">
        <f t="shared" si="2"/>
        <v>0</v>
      </c>
      <c r="H20" s="87">
        <f t="shared" si="0"/>
        <v>-27499.482</v>
      </c>
      <c r="I20" s="91">
        <f t="shared" si="1"/>
        <v>0</v>
      </c>
      <c r="J20" s="80"/>
      <c r="K20" s="9"/>
      <c r="L20" s="1"/>
      <c r="M20" s="1"/>
      <c r="N20" s="1"/>
    </row>
    <row r="21" spans="1:14" ht="20.25" customHeight="1" x14ac:dyDescent="0.2">
      <c r="A21" s="137" t="s">
        <v>43</v>
      </c>
      <c r="B21" s="137"/>
      <c r="C21" s="137"/>
      <c r="D21" s="79" t="s">
        <v>40</v>
      </c>
      <c r="E21" s="88">
        <f>E17</f>
        <v>24279.482</v>
      </c>
      <c r="F21" s="86">
        <f>F17</f>
        <v>24279.482</v>
      </c>
      <c r="G21" s="86">
        <v>0</v>
      </c>
      <c r="H21" s="86">
        <f>G21-F21</f>
        <v>-24279.482</v>
      </c>
      <c r="I21" s="91">
        <f t="shared" si="1"/>
        <v>0</v>
      </c>
      <c r="J21" s="80"/>
      <c r="K21" s="9"/>
      <c r="L21" s="1"/>
      <c r="M21" s="1"/>
      <c r="N21" s="1"/>
    </row>
    <row r="22" spans="1:14" ht="20.25" customHeight="1" x14ac:dyDescent="0.2">
      <c r="A22" s="137"/>
      <c r="B22" s="137"/>
      <c r="C22" s="137"/>
      <c r="D22" s="79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ref="H22:H23" si="5">G22-F22</f>
        <v>-3220</v>
      </c>
      <c r="I22" s="91">
        <f t="shared" si="1"/>
        <v>0</v>
      </c>
      <c r="J22" s="80"/>
      <c r="K22" s="9"/>
      <c r="L22" s="1"/>
      <c r="M22" s="1"/>
      <c r="N22" s="1"/>
    </row>
    <row r="23" spans="1:14" ht="20.25" customHeight="1" x14ac:dyDescent="0.2">
      <c r="A23" s="137"/>
      <c r="B23" s="137"/>
      <c r="C23" s="137"/>
      <c r="D23" s="81" t="s">
        <v>23</v>
      </c>
      <c r="E23" s="85">
        <f t="shared" ref="E23:G23" si="6">SUM(E21:E22)</f>
        <v>27499.482</v>
      </c>
      <c r="F23" s="85">
        <f t="shared" si="6"/>
        <v>27499.482</v>
      </c>
      <c r="G23" s="85">
        <f t="shared" si="6"/>
        <v>0</v>
      </c>
      <c r="H23" s="87">
        <f t="shared" si="5"/>
        <v>-27499.482</v>
      </c>
      <c r="I23" s="91">
        <f t="shared" si="1"/>
        <v>0</v>
      </c>
      <c r="J23" s="80"/>
      <c r="K23" s="9"/>
      <c r="L23" s="1"/>
      <c r="M23" s="1"/>
      <c r="N23" s="1"/>
    </row>
    <row r="24" spans="1:14" ht="19.5" customHeight="1" x14ac:dyDescent="0.2">
      <c r="A24" s="132" t="s">
        <v>44</v>
      </c>
      <c r="B24" s="132"/>
      <c r="C24" s="132"/>
      <c r="D24" s="132"/>
      <c r="E24" s="132"/>
      <c r="F24" s="132"/>
      <c r="G24" s="132"/>
      <c r="H24" s="132"/>
      <c r="I24" s="132"/>
      <c r="J24" s="132"/>
      <c r="K24" s="9"/>
      <c r="L24" s="1"/>
      <c r="M24" s="1"/>
      <c r="N24" s="1"/>
    </row>
    <row r="25" spans="1:14" ht="21.75" customHeight="1" x14ac:dyDescent="0.2">
      <c r="A25" s="133" t="s">
        <v>45</v>
      </c>
      <c r="B25" s="134" t="s">
        <v>46</v>
      </c>
      <c r="C25" s="126" t="s">
        <v>21</v>
      </c>
      <c r="D25" s="79" t="s">
        <v>40</v>
      </c>
      <c r="E25" s="89">
        <f>58397-200</f>
        <v>58197</v>
      </c>
      <c r="F25" s="86">
        <v>58197</v>
      </c>
      <c r="G25" s="86">
        <v>9894.2000000000007</v>
      </c>
      <c r="H25" s="86">
        <f>G25-F25</f>
        <v>-48302.8</v>
      </c>
      <c r="I25" s="91">
        <f t="shared" ref="I25:I30" si="7">G25/F25*100%</f>
        <v>0.17001219994157776</v>
      </c>
      <c r="J25" s="158" t="s">
        <v>64</v>
      </c>
      <c r="K25" s="9"/>
      <c r="L25" s="1"/>
      <c r="M25" s="1"/>
      <c r="N25" s="1"/>
    </row>
    <row r="26" spans="1:14" ht="21.75" customHeight="1" x14ac:dyDescent="0.2">
      <c r="A26" s="133"/>
      <c r="B26" s="134"/>
      <c r="C26" s="126"/>
      <c r="D26" s="79" t="s">
        <v>41</v>
      </c>
      <c r="E26" s="89">
        <v>0</v>
      </c>
      <c r="F26" s="86">
        <v>0</v>
      </c>
      <c r="G26" s="86">
        <v>0</v>
      </c>
      <c r="H26" s="86">
        <f t="shared" ref="H26:H30" si="8">G26-F26</f>
        <v>0</v>
      </c>
      <c r="I26" s="91">
        <v>0</v>
      </c>
      <c r="J26" s="154"/>
      <c r="K26" s="9"/>
      <c r="L26" s="1"/>
      <c r="M26" s="1"/>
      <c r="N26" s="1"/>
    </row>
    <row r="27" spans="1:14" ht="21.75" customHeight="1" x14ac:dyDescent="0.2">
      <c r="A27" s="133"/>
      <c r="B27" s="134"/>
      <c r="C27" s="79"/>
      <c r="D27" s="79" t="s">
        <v>23</v>
      </c>
      <c r="E27" s="85">
        <f t="shared" ref="E27" si="9">SUM(E25:E26)</f>
        <v>58197</v>
      </c>
      <c r="F27" s="87">
        <f>SUM(F25:F26)</f>
        <v>58197</v>
      </c>
      <c r="G27" s="87">
        <f t="shared" ref="G27" si="10">SUM(G25:G26)</f>
        <v>9894.2000000000007</v>
      </c>
      <c r="H27" s="87">
        <f t="shared" si="8"/>
        <v>-48302.8</v>
      </c>
      <c r="I27" s="91">
        <f t="shared" si="7"/>
        <v>0.17001219994157776</v>
      </c>
      <c r="J27" s="80"/>
      <c r="K27" s="9"/>
      <c r="L27" s="1"/>
      <c r="M27" s="1"/>
      <c r="N27" s="1"/>
    </row>
    <row r="28" spans="1:14" ht="21.75" customHeight="1" x14ac:dyDescent="0.2">
      <c r="A28" s="128" t="s">
        <v>47</v>
      </c>
      <c r="B28" s="128"/>
      <c r="C28" s="128"/>
      <c r="D28" s="79" t="s">
        <v>40</v>
      </c>
      <c r="E28" s="89">
        <f>E25</f>
        <v>58197</v>
      </c>
      <c r="F28" s="86">
        <f>F25</f>
        <v>58197</v>
      </c>
      <c r="G28" s="86">
        <f>G25</f>
        <v>9894.2000000000007</v>
      </c>
      <c r="H28" s="86">
        <f t="shared" si="8"/>
        <v>-48302.8</v>
      </c>
      <c r="I28" s="91">
        <f t="shared" si="7"/>
        <v>0.17001219994157776</v>
      </c>
      <c r="J28" s="80"/>
      <c r="K28" s="9"/>
      <c r="L28" s="1"/>
      <c r="M28" s="1"/>
      <c r="N28" s="1"/>
    </row>
    <row r="29" spans="1:14" ht="21.75" customHeight="1" x14ac:dyDescent="0.2">
      <c r="A29" s="128"/>
      <c r="B29" s="128"/>
      <c r="C29" s="128"/>
      <c r="D29" s="79" t="s">
        <v>41</v>
      </c>
      <c r="E29" s="89">
        <f>E26</f>
        <v>0</v>
      </c>
      <c r="F29" s="89">
        <f t="shared" ref="F29:G29" si="11">F26</f>
        <v>0</v>
      </c>
      <c r="G29" s="89">
        <f t="shared" si="11"/>
        <v>0</v>
      </c>
      <c r="H29" s="86">
        <f t="shared" si="8"/>
        <v>0</v>
      </c>
      <c r="I29" s="91">
        <v>0</v>
      </c>
      <c r="J29" s="80"/>
      <c r="K29" s="9"/>
      <c r="L29" s="1"/>
      <c r="M29" s="1"/>
      <c r="N29" s="1"/>
    </row>
    <row r="30" spans="1:14" ht="21.75" customHeight="1" x14ac:dyDescent="0.2">
      <c r="A30" s="128"/>
      <c r="B30" s="128"/>
      <c r="C30" s="128"/>
      <c r="D30" s="81" t="s">
        <v>23</v>
      </c>
      <c r="E30" s="85">
        <f t="shared" ref="E30:G30" si="12">SUM(E28:E29)</f>
        <v>58197</v>
      </c>
      <c r="F30" s="85">
        <f t="shared" si="12"/>
        <v>58197</v>
      </c>
      <c r="G30" s="85">
        <f t="shared" si="12"/>
        <v>9894.2000000000007</v>
      </c>
      <c r="H30" s="87">
        <f t="shared" si="8"/>
        <v>-48302.8</v>
      </c>
      <c r="I30" s="91">
        <f t="shared" si="7"/>
        <v>0.17001219994157776</v>
      </c>
      <c r="J30" s="80"/>
      <c r="K30" s="9"/>
      <c r="L30" s="1"/>
      <c r="M30" s="1"/>
      <c r="N30" s="1"/>
    </row>
    <row r="31" spans="1:14" ht="19.5" customHeight="1" x14ac:dyDescent="0.2">
      <c r="A31" s="132" t="s">
        <v>48</v>
      </c>
      <c r="B31" s="132"/>
      <c r="C31" s="132"/>
      <c r="D31" s="132"/>
      <c r="E31" s="132"/>
      <c r="F31" s="132"/>
      <c r="G31" s="132"/>
      <c r="H31" s="132"/>
      <c r="I31" s="132"/>
      <c r="J31" s="132"/>
      <c r="K31" s="9"/>
      <c r="L31" s="1"/>
      <c r="M31" s="1"/>
      <c r="N31" s="1"/>
    </row>
    <row r="32" spans="1:14" ht="19.5" customHeight="1" x14ac:dyDescent="0.2">
      <c r="A32" s="133" t="s">
        <v>49</v>
      </c>
      <c r="B32" s="134" t="s">
        <v>50</v>
      </c>
      <c r="C32" s="126" t="s">
        <v>21</v>
      </c>
      <c r="D32" s="79" t="s">
        <v>40</v>
      </c>
      <c r="E32" s="90">
        <v>2800</v>
      </c>
      <c r="F32" s="86">
        <v>2800</v>
      </c>
      <c r="G32" s="86">
        <v>295.3</v>
      </c>
      <c r="H32" s="86">
        <f>G32-F32</f>
        <v>-2504.6999999999998</v>
      </c>
      <c r="I32" s="91">
        <f t="shared" ref="I32:I47" si="13">G32/F32*100%</f>
        <v>0.10546428571428572</v>
      </c>
      <c r="J32" s="158" t="s">
        <v>65</v>
      </c>
      <c r="K32" s="9"/>
      <c r="L32" s="1"/>
      <c r="M32" s="1"/>
      <c r="N32" s="1"/>
    </row>
    <row r="33" spans="1:14" ht="19.5" customHeight="1" x14ac:dyDescent="0.2">
      <c r="A33" s="133"/>
      <c r="B33" s="134"/>
      <c r="C33" s="126"/>
      <c r="D33" s="79" t="s">
        <v>41</v>
      </c>
      <c r="E33" s="89">
        <v>473</v>
      </c>
      <c r="F33" s="86">
        <v>473</v>
      </c>
      <c r="G33" s="86">
        <v>0</v>
      </c>
      <c r="H33" s="86">
        <f t="shared" ref="H33:H47" si="14">G33-F33</f>
        <v>-473</v>
      </c>
      <c r="I33" s="91">
        <f t="shared" si="13"/>
        <v>0</v>
      </c>
      <c r="J33" s="154"/>
      <c r="K33" s="9"/>
      <c r="L33" s="1"/>
      <c r="M33" s="1"/>
      <c r="N33" s="1"/>
    </row>
    <row r="34" spans="1:14" ht="34.5" customHeight="1" x14ac:dyDescent="0.2">
      <c r="A34" s="133"/>
      <c r="B34" s="134"/>
      <c r="C34" s="67" t="s">
        <v>42</v>
      </c>
      <c r="D34" s="79" t="s">
        <v>41</v>
      </c>
      <c r="E34" s="94">
        <v>41</v>
      </c>
      <c r="F34" s="86">
        <v>41</v>
      </c>
      <c r="G34" s="86">
        <v>0</v>
      </c>
      <c r="H34" s="86">
        <f t="shared" si="14"/>
        <v>-41</v>
      </c>
      <c r="I34" s="91">
        <f t="shared" si="13"/>
        <v>0</v>
      </c>
      <c r="J34" s="77"/>
      <c r="K34" s="9"/>
      <c r="L34" s="1"/>
      <c r="M34" s="1"/>
      <c r="N34" s="1"/>
    </row>
    <row r="35" spans="1:14" ht="19.5" customHeight="1" x14ac:dyDescent="0.2">
      <c r="A35" s="133"/>
      <c r="B35" s="134"/>
      <c r="C35" s="79"/>
      <c r="D35" s="81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295.3</v>
      </c>
      <c r="H35" s="87">
        <f t="shared" si="14"/>
        <v>-3018.7</v>
      </c>
      <c r="I35" s="91">
        <f t="shared" si="13"/>
        <v>8.910681955340978E-2</v>
      </c>
      <c r="J35" s="77"/>
      <c r="K35" s="9"/>
      <c r="L35" s="1"/>
      <c r="M35" s="1"/>
      <c r="N35" s="1"/>
    </row>
    <row r="36" spans="1:14" ht="19.5" customHeight="1" x14ac:dyDescent="0.2">
      <c r="A36" s="128" t="s">
        <v>51</v>
      </c>
      <c r="B36" s="128"/>
      <c r="C36" s="128"/>
      <c r="D36" s="79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295.3</v>
      </c>
      <c r="H36" s="86">
        <f t="shared" si="14"/>
        <v>-2504.6999999999998</v>
      </c>
      <c r="I36" s="91">
        <f t="shared" si="13"/>
        <v>0.10546428571428572</v>
      </c>
      <c r="J36" s="77"/>
      <c r="K36" s="9"/>
      <c r="L36" s="1"/>
      <c r="M36" s="1"/>
      <c r="N36" s="1"/>
    </row>
    <row r="37" spans="1:14" ht="19.5" customHeight="1" x14ac:dyDescent="0.2">
      <c r="A37" s="128"/>
      <c r="B37" s="128"/>
      <c r="C37" s="128"/>
      <c r="D37" s="79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0</v>
      </c>
      <c r="H37" s="86">
        <f t="shared" si="14"/>
        <v>-514</v>
      </c>
      <c r="I37" s="91">
        <f t="shared" si="13"/>
        <v>0</v>
      </c>
      <c r="J37" s="77"/>
      <c r="K37" s="9"/>
      <c r="L37" s="1"/>
      <c r="M37" s="1"/>
      <c r="N37" s="1"/>
    </row>
    <row r="38" spans="1:14" ht="19.5" customHeight="1" x14ac:dyDescent="0.2">
      <c r="A38" s="128"/>
      <c r="B38" s="128"/>
      <c r="C38" s="128"/>
      <c r="D38" s="81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295.3</v>
      </c>
      <c r="H38" s="87">
        <f t="shared" si="14"/>
        <v>-3018.7</v>
      </c>
      <c r="I38" s="91">
        <f t="shared" si="13"/>
        <v>8.910681955340978E-2</v>
      </c>
      <c r="J38" s="77"/>
      <c r="K38" s="9"/>
      <c r="L38" s="1"/>
      <c r="M38" s="1"/>
      <c r="N38" s="1"/>
    </row>
    <row r="39" spans="1:14" ht="19.5" customHeight="1" x14ac:dyDescent="0.2">
      <c r="A39" s="129"/>
      <c r="B39" s="130" t="s">
        <v>52</v>
      </c>
      <c r="C39" s="131" t="s">
        <v>22</v>
      </c>
      <c r="D39" s="81" t="s">
        <v>40</v>
      </c>
      <c r="E39" s="96">
        <f t="shared" ref="E39:G39" si="19">E17+E25+E32</f>
        <v>85276.482000000004</v>
      </c>
      <c r="F39" s="96">
        <f t="shared" si="19"/>
        <v>85276.482000000004</v>
      </c>
      <c r="G39" s="96">
        <f t="shared" si="19"/>
        <v>10189.5</v>
      </c>
      <c r="H39" s="87">
        <f t="shared" si="14"/>
        <v>-75086.982000000004</v>
      </c>
      <c r="I39" s="97">
        <f t="shared" si="13"/>
        <v>0.11948780907730222</v>
      </c>
      <c r="J39" s="77"/>
      <c r="K39" s="9"/>
      <c r="L39" s="1"/>
      <c r="M39" s="1"/>
      <c r="N39" s="1"/>
    </row>
    <row r="40" spans="1:14" ht="19.5" customHeight="1" x14ac:dyDescent="0.2">
      <c r="A40" s="129"/>
      <c r="B40" s="130"/>
      <c r="C40" s="131"/>
      <c r="D40" s="81" t="s">
        <v>41</v>
      </c>
      <c r="E40" s="96">
        <f t="shared" ref="E40:G40" si="20">E18+E19+E26+E33+E34</f>
        <v>3734</v>
      </c>
      <c r="F40" s="96">
        <f t="shared" si="20"/>
        <v>3734</v>
      </c>
      <c r="G40" s="96">
        <f t="shared" si="20"/>
        <v>0</v>
      </c>
      <c r="H40" s="87">
        <f t="shared" si="14"/>
        <v>-3734</v>
      </c>
      <c r="I40" s="97">
        <f t="shared" si="13"/>
        <v>0</v>
      </c>
      <c r="J40" s="77"/>
      <c r="K40" s="9"/>
      <c r="L40" s="1"/>
      <c r="M40" s="1"/>
      <c r="N40" s="1"/>
    </row>
    <row r="41" spans="1:14" ht="19.5" customHeight="1" x14ac:dyDescent="0.2">
      <c r="A41" s="129"/>
      <c r="B41" s="130"/>
      <c r="C41" s="131"/>
      <c r="D41" s="81" t="s">
        <v>23</v>
      </c>
      <c r="E41" s="96">
        <f t="shared" ref="E41:G41" si="21">SUM(E39:E40)</f>
        <v>89010.482000000004</v>
      </c>
      <c r="F41" s="96">
        <f t="shared" si="21"/>
        <v>89010.482000000004</v>
      </c>
      <c r="G41" s="96">
        <f t="shared" si="21"/>
        <v>10189.5</v>
      </c>
      <c r="H41" s="87">
        <f t="shared" si="14"/>
        <v>-78820.982000000004</v>
      </c>
      <c r="I41" s="97">
        <f t="shared" si="13"/>
        <v>0.11447528168648721</v>
      </c>
      <c r="J41" s="77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77"/>
      <c r="K42" s="9"/>
      <c r="L42" s="1"/>
      <c r="M42" s="1"/>
      <c r="N42" s="1"/>
    </row>
    <row r="43" spans="1:14" ht="19.5" customHeight="1" x14ac:dyDescent="0.2">
      <c r="A43" s="126"/>
      <c r="B43" s="127" t="s">
        <v>54</v>
      </c>
      <c r="C43" s="127" t="s">
        <v>22</v>
      </c>
      <c r="D43" s="81" t="s">
        <v>40</v>
      </c>
      <c r="E43" s="98">
        <f t="shared" ref="E43:G44" si="22">E17+E25+E32</f>
        <v>85276.482000000004</v>
      </c>
      <c r="F43" s="98">
        <f t="shared" si="22"/>
        <v>85276.482000000004</v>
      </c>
      <c r="G43" s="98">
        <f t="shared" si="22"/>
        <v>10189.5</v>
      </c>
      <c r="H43" s="87">
        <f t="shared" si="14"/>
        <v>-75086.982000000004</v>
      </c>
      <c r="I43" s="97">
        <f t="shared" si="13"/>
        <v>0.11948780907730222</v>
      </c>
      <c r="J43" s="77"/>
      <c r="K43" s="9"/>
      <c r="L43" s="1"/>
      <c r="M43" s="1"/>
      <c r="N43" s="1"/>
    </row>
    <row r="44" spans="1:14" ht="19.5" customHeight="1" x14ac:dyDescent="0.2">
      <c r="A44" s="126"/>
      <c r="B44" s="127"/>
      <c r="C44" s="127"/>
      <c r="D44" s="81" t="s">
        <v>41</v>
      </c>
      <c r="E44" s="98">
        <f t="shared" si="22"/>
        <v>3693</v>
      </c>
      <c r="F44" s="98">
        <f t="shared" si="22"/>
        <v>3693</v>
      </c>
      <c r="G44" s="98">
        <f t="shared" si="22"/>
        <v>0</v>
      </c>
      <c r="H44" s="87">
        <f t="shared" si="14"/>
        <v>-3693</v>
      </c>
      <c r="I44" s="97">
        <f t="shared" si="13"/>
        <v>0</v>
      </c>
      <c r="J44" s="77"/>
      <c r="K44" s="9"/>
      <c r="L44" s="1"/>
      <c r="M44" s="1"/>
      <c r="N44" s="1"/>
    </row>
    <row r="45" spans="1:14" ht="19.5" customHeight="1" x14ac:dyDescent="0.2">
      <c r="A45" s="126"/>
      <c r="B45" s="127"/>
      <c r="C45" s="127"/>
      <c r="D45" s="81" t="s">
        <v>23</v>
      </c>
      <c r="E45" s="98">
        <f t="shared" ref="E45:G45" si="23">SUM(E43:E44)</f>
        <v>88969.482000000004</v>
      </c>
      <c r="F45" s="98">
        <f t="shared" si="23"/>
        <v>88969.482000000004</v>
      </c>
      <c r="G45" s="98">
        <f t="shared" si="23"/>
        <v>10189.5</v>
      </c>
      <c r="H45" s="87">
        <f t="shared" si="14"/>
        <v>-78779.982000000004</v>
      </c>
      <c r="I45" s="97">
        <f t="shared" si="13"/>
        <v>0.11452803557966089</v>
      </c>
      <c r="J45" s="77"/>
      <c r="K45" s="9"/>
      <c r="L45" s="1"/>
      <c r="M45" s="1"/>
      <c r="N45" s="1"/>
    </row>
    <row r="46" spans="1:14" ht="19.5" customHeight="1" x14ac:dyDescent="0.2">
      <c r="A46" s="126"/>
      <c r="B46" s="127" t="s">
        <v>55</v>
      </c>
      <c r="C46" s="127" t="s">
        <v>22</v>
      </c>
      <c r="D46" s="81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0</v>
      </c>
      <c r="H46" s="87">
        <f t="shared" si="14"/>
        <v>-41</v>
      </c>
      <c r="I46" s="97">
        <f t="shared" si="13"/>
        <v>0</v>
      </c>
      <c r="J46" s="77"/>
      <c r="K46" s="9"/>
      <c r="L46" s="1"/>
      <c r="M46" s="1"/>
      <c r="N46" s="1"/>
    </row>
    <row r="47" spans="1:14" ht="19.5" customHeight="1" x14ac:dyDescent="0.2">
      <c r="A47" s="126"/>
      <c r="B47" s="127"/>
      <c r="C47" s="127"/>
      <c r="D47" s="81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0</v>
      </c>
      <c r="H47" s="87">
        <f t="shared" si="14"/>
        <v>-41</v>
      </c>
      <c r="I47" s="97">
        <f t="shared" si="13"/>
        <v>0</v>
      </c>
      <c r="J47" s="77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22" t="s">
        <v>5</v>
      </c>
      <c r="B51" s="122"/>
      <c r="C51" s="123" t="s">
        <v>25</v>
      </c>
      <c r="D51" s="123"/>
      <c r="E51" s="21"/>
      <c r="F51" s="18"/>
      <c r="G51" s="124" t="s">
        <v>26</v>
      </c>
      <c r="H51" s="124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82" t="s">
        <v>6</v>
      </c>
      <c r="C52" s="120" t="s">
        <v>28</v>
      </c>
      <c r="D52" s="120"/>
      <c r="E52" s="83" t="s">
        <v>29</v>
      </c>
      <c r="F52" s="83"/>
      <c r="G52" s="121" t="s">
        <v>30</v>
      </c>
      <c r="H52" s="121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82"/>
      <c r="C53" s="82"/>
      <c r="D53" s="82"/>
      <c r="E53" s="83"/>
      <c r="F53" s="83"/>
      <c r="G53" s="83"/>
      <c r="H53" s="83"/>
      <c r="I53" s="30"/>
      <c r="J53" s="28"/>
      <c r="K53" s="13"/>
      <c r="L53" s="1"/>
      <c r="M53" s="1"/>
      <c r="N53" s="1"/>
    </row>
    <row r="54" spans="1:14" ht="29.25" customHeight="1" x14ac:dyDescent="0.25">
      <c r="A54" s="122" t="s">
        <v>24</v>
      </c>
      <c r="B54" s="122"/>
      <c r="C54" s="123" t="s">
        <v>32</v>
      </c>
      <c r="D54" s="123"/>
      <c r="E54" s="31"/>
      <c r="F54" s="32"/>
      <c r="G54" s="124" t="s">
        <v>33</v>
      </c>
      <c r="H54" s="124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25" t="s">
        <v>35</v>
      </c>
      <c r="B55" s="125"/>
      <c r="C55" s="120" t="s">
        <v>28</v>
      </c>
      <c r="D55" s="120"/>
      <c r="E55" s="83" t="s">
        <v>29</v>
      </c>
      <c r="F55" s="83"/>
      <c r="G55" s="121" t="s">
        <v>30</v>
      </c>
      <c r="H55" s="121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118"/>
      <c r="B57" s="35" t="s">
        <v>36</v>
      </c>
      <c r="C57" s="119" t="s">
        <v>61</v>
      </c>
      <c r="D57" s="119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18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55:B55"/>
    <mergeCell ref="C55:D55"/>
    <mergeCell ref="G55:H55"/>
    <mergeCell ref="A57:A58"/>
    <mergeCell ref="C57:D57"/>
    <mergeCell ref="A51:B51"/>
    <mergeCell ref="C51:D51"/>
    <mergeCell ref="G51:H51"/>
    <mergeCell ref="A43:A45"/>
    <mergeCell ref="B43:B45"/>
    <mergeCell ref="C43:C45"/>
    <mergeCell ref="A46:A47"/>
    <mergeCell ref="B46:B47"/>
    <mergeCell ref="C46:C47"/>
    <mergeCell ref="C52:D52"/>
    <mergeCell ref="G52:H52"/>
    <mergeCell ref="A54:B54"/>
    <mergeCell ref="C54:D54"/>
    <mergeCell ref="G54:H54"/>
    <mergeCell ref="A36:C38"/>
    <mergeCell ref="A39:A41"/>
    <mergeCell ref="B39:B41"/>
    <mergeCell ref="C39:C41"/>
    <mergeCell ref="A21:C23"/>
    <mergeCell ref="A24:J24"/>
    <mergeCell ref="A25:A27"/>
    <mergeCell ref="B25:B27"/>
    <mergeCell ref="C25:C26"/>
    <mergeCell ref="A28:C30"/>
    <mergeCell ref="J25:J26"/>
    <mergeCell ref="J32:J33"/>
    <mergeCell ref="A31:J31"/>
    <mergeCell ref="A32:A35"/>
    <mergeCell ref="B32:B35"/>
    <mergeCell ref="C32:C33"/>
    <mergeCell ref="A15:J15"/>
    <mergeCell ref="A16:J16"/>
    <mergeCell ref="A17:A20"/>
    <mergeCell ref="B17:B20"/>
    <mergeCell ref="C17:C18"/>
    <mergeCell ref="J17:J18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7:J7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22"/>
  <sheetViews>
    <sheetView zoomScale="110" zoomScaleNormal="110" workbookViewId="0">
      <selection activeCell="B12" sqref="B12:B13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55" t="s">
        <v>37</v>
      </c>
      <c r="J1" s="155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55" t="s">
        <v>0</v>
      </c>
      <c r="J2" s="155"/>
    </row>
    <row r="3" spans="1:14" ht="18" customHeight="1" x14ac:dyDescent="0.2">
      <c r="A3" s="156" t="s">
        <v>1</v>
      </c>
      <c r="B3" s="156"/>
      <c r="C3" s="156"/>
      <c r="D3" s="156"/>
      <c r="E3" s="156"/>
      <c r="F3" s="156"/>
      <c r="G3" s="156"/>
      <c r="H3" s="156"/>
      <c r="I3" s="156"/>
      <c r="J3" s="156"/>
      <c r="K3" s="2"/>
      <c r="L3" s="1"/>
      <c r="M3" s="1"/>
      <c r="N3" s="1"/>
    </row>
    <row r="4" spans="1:14" ht="18" customHeight="1" x14ac:dyDescent="0.2">
      <c r="A4" s="156" t="s">
        <v>2</v>
      </c>
      <c r="B4" s="156"/>
      <c r="C4" s="156"/>
      <c r="D4" s="156"/>
      <c r="E4" s="156"/>
      <c r="F4" s="156"/>
      <c r="G4" s="156"/>
      <c r="H4" s="156"/>
      <c r="I4" s="156"/>
      <c r="J4" s="156"/>
      <c r="K4" s="2"/>
      <c r="L4" s="1"/>
      <c r="M4" s="1"/>
      <c r="N4" s="1"/>
    </row>
    <row r="5" spans="1:14" ht="18" customHeight="1" x14ac:dyDescent="0.2">
      <c r="A5" s="156" t="s">
        <v>57</v>
      </c>
      <c r="B5" s="156"/>
      <c r="C5" s="156"/>
      <c r="D5" s="156"/>
      <c r="E5" s="156"/>
      <c r="F5" s="156"/>
      <c r="G5" s="156"/>
      <c r="H5" s="156"/>
      <c r="I5" s="156"/>
      <c r="J5" s="156"/>
      <c r="K5" s="2"/>
      <c r="L5" s="1"/>
      <c r="M5" s="1"/>
      <c r="N5" s="1"/>
    </row>
    <row r="6" spans="1:14" ht="19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57" t="s">
        <v>3</v>
      </c>
      <c r="B7" s="157"/>
      <c r="C7" s="157"/>
      <c r="D7" s="157"/>
      <c r="E7" s="157"/>
      <c r="F7" s="157"/>
      <c r="G7" s="157"/>
      <c r="H7" s="157"/>
      <c r="I7" s="157"/>
      <c r="J7" s="157"/>
      <c r="K7" s="1"/>
      <c r="L7" s="1"/>
      <c r="M7" s="1"/>
      <c r="N7" s="1"/>
    </row>
    <row r="8" spans="1:14" ht="12.75" customHeight="1" x14ac:dyDescent="0.2">
      <c r="A8" s="147" t="s">
        <v>4</v>
      </c>
      <c r="B8" s="147"/>
      <c r="C8" s="147"/>
      <c r="D8" s="147"/>
      <c r="E8" s="147"/>
      <c r="F8" s="147"/>
      <c r="G8" s="147"/>
      <c r="H8" s="147"/>
      <c r="I8" s="147"/>
      <c r="J8" s="147"/>
      <c r="K8" s="1"/>
      <c r="L8" s="1"/>
      <c r="M8" s="1"/>
      <c r="N8" s="1"/>
    </row>
    <row r="9" spans="1:14" ht="19.5" customHeight="1" x14ac:dyDescent="0.2">
      <c r="A9" s="148" t="s">
        <v>5</v>
      </c>
      <c r="B9" s="148"/>
      <c r="C9" s="148"/>
      <c r="D9" s="148"/>
      <c r="E9" s="148"/>
      <c r="F9" s="148"/>
      <c r="G9" s="148"/>
      <c r="H9" s="148"/>
      <c r="I9" s="148"/>
      <c r="J9" s="148"/>
      <c r="K9" s="1"/>
      <c r="L9" s="1"/>
      <c r="M9" s="1"/>
      <c r="N9" s="1"/>
    </row>
    <row r="10" spans="1:14" ht="12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08" t="s">
        <v>62</v>
      </c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49" t="s">
        <v>8</v>
      </c>
      <c r="B12" s="151" t="s">
        <v>9</v>
      </c>
      <c r="C12" s="153" t="s">
        <v>10</v>
      </c>
      <c r="D12" s="151" t="s">
        <v>11</v>
      </c>
      <c r="E12" s="151" t="s">
        <v>12</v>
      </c>
      <c r="F12" s="153" t="s">
        <v>13</v>
      </c>
      <c r="G12" s="159" t="s">
        <v>14</v>
      </c>
      <c r="H12" s="140" t="s">
        <v>15</v>
      </c>
      <c r="I12" s="141"/>
      <c r="J12" s="142" t="s">
        <v>16</v>
      </c>
      <c r="K12" s="1"/>
      <c r="L12" s="1"/>
      <c r="M12" s="1"/>
      <c r="N12" s="1"/>
    </row>
    <row r="13" spans="1:14" ht="63" customHeight="1" x14ac:dyDescent="0.2">
      <c r="A13" s="150"/>
      <c r="B13" s="152"/>
      <c r="C13" s="154"/>
      <c r="D13" s="152"/>
      <c r="E13" s="152"/>
      <c r="F13" s="154"/>
      <c r="G13" s="136"/>
      <c r="H13" s="7" t="s">
        <v>17</v>
      </c>
      <c r="I13" s="8" t="s">
        <v>18</v>
      </c>
      <c r="J13" s="143"/>
      <c r="K13" s="9"/>
      <c r="L13" s="1"/>
      <c r="M13" s="1"/>
      <c r="N13" s="1"/>
    </row>
    <row r="14" spans="1:14" ht="14.25" customHeight="1" x14ac:dyDescent="0.2">
      <c r="A14" s="10">
        <v>1</v>
      </c>
      <c r="B14" s="8">
        <v>2</v>
      </c>
      <c r="C14" s="8">
        <v>3</v>
      </c>
      <c r="D14" s="8">
        <v>4</v>
      </c>
      <c r="E14" s="8">
        <v>5</v>
      </c>
      <c r="F14" s="7">
        <v>6</v>
      </c>
      <c r="G14" s="11">
        <v>7</v>
      </c>
      <c r="H14" s="7">
        <v>8</v>
      </c>
      <c r="I14" s="7">
        <v>9</v>
      </c>
      <c r="J14" s="12">
        <v>10</v>
      </c>
      <c r="K14" s="9"/>
      <c r="L14" s="1"/>
      <c r="M14" s="1"/>
      <c r="N14" s="1"/>
    </row>
    <row r="15" spans="1:14" ht="21" customHeight="1" x14ac:dyDescent="0.2">
      <c r="A15" s="144" t="s">
        <v>19</v>
      </c>
      <c r="B15" s="145"/>
      <c r="C15" s="145"/>
      <c r="D15" s="145"/>
      <c r="E15" s="145"/>
      <c r="F15" s="145"/>
      <c r="G15" s="145"/>
      <c r="H15" s="145"/>
      <c r="I15" s="145"/>
      <c r="J15" s="146"/>
      <c r="K15" s="9"/>
      <c r="L15" s="1"/>
      <c r="M15" s="1"/>
      <c r="N15" s="1"/>
    </row>
    <row r="16" spans="1:14" ht="21" customHeight="1" x14ac:dyDescent="0.2">
      <c r="A16" s="144" t="s">
        <v>20</v>
      </c>
      <c r="B16" s="145"/>
      <c r="C16" s="145"/>
      <c r="D16" s="145"/>
      <c r="E16" s="145"/>
      <c r="F16" s="145"/>
      <c r="G16" s="145"/>
      <c r="H16" s="145"/>
      <c r="I16" s="145"/>
      <c r="J16" s="146"/>
      <c r="K16" s="9"/>
      <c r="L16" s="1"/>
      <c r="M16" s="1"/>
      <c r="N16" s="1"/>
    </row>
    <row r="17" spans="1:14" ht="21" customHeight="1" x14ac:dyDescent="0.2">
      <c r="A17" s="133" t="s">
        <v>38</v>
      </c>
      <c r="B17" s="137" t="s">
        <v>39</v>
      </c>
      <c r="C17" s="126" t="s">
        <v>21</v>
      </c>
      <c r="D17" s="66" t="s">
        <v>40</v>
      </c>
      <c r="E17" s="92">
        <f>11000+30+200+10000+3000+49.482</f>
        <v>24279.482</v>
      </c>
      <c r="F17" s="86">
        <f>16499.482-250-2970+11000</f>
        <v>24279.482</v>
      </c>
      <c r="G17" s="86">
        <v>0</v>
      </c>
      <c r="H17" s="86">
        <f>F17-G17</f>
        <v>24279.482</v>
      </c>
      <c r="I17" s="91">
        <f>G17/F17*100%</f>
        <v>0</v>
      </c>
      <c r="J17" s="69"/>
      <c r="K17" s="9"/>
      <c r="L17" s="1"/>
      <c r="M17" s="1"/>
      <c r="N17" s="1"/>
    </row>
    <row r="18" spans="1:14" ht="21" customHeight="1" x14ac:dyDescent="0.2">
      <c r="A18" s="133"/>
      <c r="B18" s="137"/>
      <c r="C18" s="126"/>
      <c r="D18" s="66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3" si="0">F18-G18</f>
        <v>3220</v>
      </c>
      <c r="I18" s="91">
        <f t="shared" ref="I18:I23" si="1">G18/F18*100%</f>
        <v>0</v>
      </c>
      <c r="J18" s="69"/>
      <c r="K18" s="9"/>
      <c r="L18" s="1"/>
      <c r="M18" s="1"/>
      <c r="N18" s="1"/>
    </row>
    <row r="19" spans="1:14" ht="36" customHeight="1" x14ac:dyDescent="0.2">
      <c r="A19" s="133"/>
      <c r="B19" s="137"/>
      <c r="C19" s="67" t="s">
        <v>42</v>
      </c>
      <c r="D19" s="66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69"/>
      <c r="K19" s="9"/>
      <c r="L19" s="1"/>
      <c r="M19" s="1"/>
      <c r="N19" s="1"/>
    </row>
    <row r="20" spans="1:14" ht="19.5" customHeight="1" x14ac:dyDescent="0.2">
      <c r="A20" s="133"/>
      <c r="B20" s="137"/>
      <c r="C20" s="66"/>
      <c r="D20" s="68" t="s">
        <v>23</v>
      </c>
      <c r="E20" s="85">
        <f t="shared" ref="E20:G20" si="2">SUM(E17:E19)</f>
        <v>27499.482</v>
      </c>
      <c r="F20" s="85">
        <f t="shared" si="2"/>
        <v>27499.482</v>
      </c>
      <c r="G20" s="85">
        <f t="shared" si="2"/>
        <v>0</v>
      </c>
      <c r="H20" s="87">
        <f t="shared" si="0"/>
        <v>27499.482</v>
      </c>
      <c r="I20" s="91">
        <f t="shared" si="1"/>
        <v>0</v>
      </c>
      <c r="J20" s="69"/>
      <c r="K20" s="9"/>
      <c r="L20" s="1"/>
      <c r="M20" s="1"/>
      <c r="N20" s="1"/>
    </row>
    <row r="21" spans="1:14" ht="20.25" customHeight="1" x14ac:dyDescent="0.2">
      <c r="A21" s="137" t="s">
        <v>43</v>
      </c>
      <c r="B21" s="137"/>
      <c r="C21" s="137"/>
      <c r="D21" s="66" t="s">
        <v>40</v>
      </c>
      <c r="E21" s="88">
        <f>E17</f>
        <v>24279.482</v>
      </c>
      <c r="F21" s="86">
        <f>F17</f>
        <v>24279.482</v>
      </c>
      <c r="G21" s="86">
        <v>0</v>
      </c>
      <c r="H21" s="86">
        <f t="shared" si="0"/>
        <v>24279.482</v>
      </c>
      <c r="I21" s="91">
        <f t="shared" si="1"/>
        <v>0</v>
      </c>
      <c r="J21" s="69"/>
      <c r="K21" s="9"/>
      <c r="L21" s="1"/>
      <c r="M21" s="1"/>
      <c r="N21" s="1"/>
    </row>
    <row r="22" spans="1:14" ht="20.25" customHeight="1" x14ac:dyDescent="0.2">
      <c r="A22" s="137"/>
      <c r="B22" s="137"/>
      <c r="C22" s="137"/>
      <c r="D22" s="66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si="0"/>
        <v>3220</v>
      </c>
      <c r="I22" s="91">
        <f t="shared" si="1"/>
        <v>0</v>
      </c>
      <c r="J22" s="69"/>
      <c r="K22" s="9"/>
      <c r="L22" s="1"/>
      <c r="M22" s="1"/>
      <c r="N22" s="1"/>
    </row>
    <row r="23" spans="1:14" ht="20.25" customHeight="1" x14ac:dyDescent="0.2">
      <c r="A23" s="137"/>
      <c r="B23" s="137"/>
      <c r="C23" s="137"/>
      <c r="D23" s="68" t="s">
        <v>23</v>
      </c>
      <c r="E23" s="85">
        <f t="shared" ref="E23:G23" si="5">SUM(E21:E22)</f>
        <v>27499.482</v>
      </c>
      <c r="F23" s="85">
        <f t="shared" si="5"/>
        <v>27499.482</v>
      </c>
      <c r="G23" s="85">
        <f t="shared" si="5"/>
        <v>0</v>
      </c>
      <c r="H23" s="87">
        <f t="shared" si="0"/>
        <v>27499.482</v>
      </c>
      <c r="I23" s="91">
        <f t="shared" si="1"/>
        <v>0</v>
      </c>
      <c r="J23" s="69"/>
      <c r="K23" s="9"/>
      <c r="L23" s="1"/>
      <c r="M23" s="1"/>
      <c r="N23" s="1"/>
    </row>
    <row r="24" spans="1:14" ht="19.5" customHeight="1" x14ac:dyDescent="0.2">
      <c r="A24" s="132" t="s">
        <v>44</v>
      </c>
      <c r="B24" s="132"/>
      <c r="C24" s="132"/>
      <c r="D24" s="132"/>
      <c r="E24" s="132"/>
      <c r="F24" s="132"/>
      <c r="G24" s="132"/>
      <c r="H24" s="132"/>
      <c r="I24" s="132"/>
      <c r="J24" s="132"/>
      <c r="K24" s="9"/>
      <c r="L24" s="1"/>
      <c r="M24" s="1"/>
      <c r="N24" s="1"/>
    </row>
    <row r="25" spans="1:14" ht="21.75" customHeight="1" x14ac:dyDescent="0.2">
      <c r="A25" s="133" t="s">
        <v>45</v>
      </c>
      <c r="B25" s="134" t="s">
        <v>46</v>
      </c>
      <c r="C25" s="126" t="s">
        <v>21</v>
      </c>
      <c r="D25" s="66" t="s">
        <v>40</v>
      </c>
      <c r="E25" s="89">
        <f>58397-200</f>
        <v>58197</v>
      </c>
      <c r="F25" s="86">
        <v>58197</v>
      </c>
      <c r="G25" s="86">
        <v>9894.2000000000007</v>
      </c>
      <c r="H25" s="86">
        <f t="shared" ref="H25:H30" si="6">F25-G25</f>
        <v>48302.8</v>
      </c>
      <c r="I25" s="91">
        <f t="shared" ref="I25:I30" si="7">G25/F25*100%</f>
        <v>0.17001219994157776</v>
      </c>
      <c r="J25" s="69"/>
      <c r="K25" s="9"/>
      <c r="L25" s="1"/>
      <c r="M25" s="1"/>
      <c r="N25" s="1"/>
    </row>
    <row r="26" spans="1:14" ht="21.75" customHeight="1" x14ac:dyDescent="0.2">
      <c r="A26" s="133"/>
      <c r="B26" s="134"/>
      <c r="C26" s="126"/>
      <c r="D26" s="66" t="s">
        <v>41</v>
      </c>
      <c r="E26" s="89">
        <v>0</v>
      </c>
      <c r="F26" s="86">
        <v>0</v>
      </c>
      <c r="G26" s="86">
        <v>0</v>
      </c>
      <c r="H26" s="86">
        <f t="shared" si="6"/>
        <v>0</v>
      </c>
      <c r="I26" s="91">
        <v>0</v>
      </c>
      <c r="J26" s="69"/>
      <c r="K26" s="9"/>
      <c r="L26" s="1"/>
      <c r="M26" s="1"/>
      <c r="N26" s="1"/>
    </row>
    <row r="27" spans="1:14" ht="21.75" customHeight="1" x14ac:dyDescent="0.2">
      <c r="A27" s="133"/>
      <c r="B27" s="134"/>
      <c r="C27" s="66"/>
      <c r="D27" s="66" t="s">
        <v>23</v>
      </c>
      <c r="E27" s="85">
        <f t="shared" ref="E27" si="8">SUM(E25:E26)</f>
        <v>58197</v>
      </c>
      <c r="F27" s="87">
        <f>SUM(F25:F26)</f>
        <v>58197</v>
      </c>
      <c r="G27" s="87">
        <f t="shared" ref="G27" si="9">SUM(G25:G26)</f>
        <v>9894.2000000000007</v>
      </c>
      <c r="H27" s="87">
        <f t="shared" si="6"/>
        <v>48302.8</v>
      </c>
      <c r="I27" s="91">
        <f t="shared" si="7"/>
        <v>0.17001219994157776</v>
      </c>
      <c r="J27" s="69"/>
      <c r="K27" s="9"/>
      <c r="L27" s="1"/>
      <c r="M27" s="1"/>
      <c r="N27" s="1"/>
    </row>
    <row r="28" spans="1:14" ht="21.75" customHeight="1" x14ac:dyDescent="0.2">
      <c r="A28" s="128" t="s">
        <v>47</v>
      </c>
      <c r="B28" s="128"/>
      <c r="C28" s="128"/>
      <c r="D28" s="66" t="s">
        <v>40</v>
      </c>
      <c r="E28" s="89">
        <f>E25</f>
        <v>58197</v>
      </c>
      <c r="F28" s="86">
        <f>F25</f>
        <v>58197</v>
      </c>
      <c r="G28" s="86">
        <f>G25</f>
        <v>9894.2000000000007</v>
      </c>
      <c r="H28" s="86">
        <f t="shared" si="6"/>
        <v>48302.8</v>
      </c>
      <c r="I28" s="91">
        <f t="shared" si="7"/>
        <v>0.17001219994157776</v>
      </c>
      <c r="J28" s="69"/>
      <c r="K28" s="9"/>
      <c r="L28" s="1"/>
      <c r="M28" s="1"/>
      <c r="N28" s="1"/>
    </row>
    <row r="29" spans="1:14" ht="21.75" customHeight="1" x14ac:dyDescent="0.2">
      <c r="A29" s="128"/>
      <c r="B29" s="128"/>
      <c r="C29" s="128"/>
      <c r="D29" s="66" t="s">
        <v>41</v>
      </c>
      <c r="E29" s="89">
        <f>E26</f>
        <v>0</v>
      </c>
      <c r="F29" s="89">
        <f t="shared" ref="F29:G29" si="10">F26</f>
        <v>0</v>
      </c>
      <c r="G29" s="89">
        <f t="shared" si="10"/>
        <v>0</v>
      </c>
      <c r="H29" s="86">
        <f t="shared" si="6"/>
        <v>0</v>
      </c>
      <c r="I29" s="91">
        <v>0</v>
      </c>
      <c r="J29" s="69"/>
      <c r="K29" s="9"/>
      <c r="L29" s="1"/>
      <c r="M29" s="1"/>
      <c r="N29" s="1"/>
    </row>
    <row r="30" spans="1:14" ht="21.75" customHeight="1" x14ac:dyDescent="0.2">
      <c r="A30" s="128"/>
      <c r="B30" s="128"/>
      <c r="C30" s="128"/>
      <c r="D30" s="73" t="s">
        <v>23</v>
      </c>
      <c r="E30" s="85">
        <f t="shared" ref="E30:G30" si="11">SUM(E28:E29)</f>
        <v>58197</v>
      </c>
      <c r="F30" s="85">
        <f t="shared" si="11"/>
        <v>58197</v>
      </c>
      <c r="G30" s="85">
        <f t="shared" si="11"/>
        <v>9894.2000000000007</v>
      </c>
      <c r="H30" s="87">
        <f t="shared" si="6"/>
        <v>48302.8</v>
      </c>
      <c r="I30" s="91">
        <f t="shared" si="7"/>
        <v>0.17001219994157776</v>
      </c>
      <c r="J30" s="69"/>
      <c r="K30" s="9"/>
      <c r="L30" s="1"/>
      <c r="M30" s="1"/>
      <c r="N30" s="1"/>
    </row>
    <row r="31" spans="1:14" ht="19.5" customHeight="1" x14ac:dyDescent="0.2">
      <c r="A31" s="132" t="s">
        <v>48</v>
      </c>
      <c r="B31" s="132"/>
      <c r="C31" s="132"/>
      <c r="D31" s="132"/>
      <c r="E31" s="132"/>
      <c r="F31" s="132"/>
      <c r="G31" s="132"/>
      <c r="H31" s="132"/>
      <c r="I31" s="132"/>
      <c r="J31" s="132"/>
      <c r="K31" s="9"/>
      <c r="L31" s="1"/>
      <c r="M31" s="1"/>
      <c r="N31" s="1"/>
    </row>
    <row r="32" spans="1:14" ht="19.5" customHeight="1" x14ac:dyDescent="0.2">
      <c r="A32" s="133" t="s">
        <v>49</v>
      </c>
      <c r="B32" s="134" t="s">
        <v>50</v>
      </c>
      <c r="C32" s="126" t="s">
        <v>21</v>
      </c>
      <c r="D32" s="66" t="s">
        <v>40</v>
      </c>
      <c r="E32" s="90">
        <v>2800</v>
      </c>
      <c r="F32" s="86">
        <v>2800</v>
      </c>
      <c r="G32" s="86">
        <v>295.3</v>
      </c>
      <c r="H32" s="86">
        <f t="shared" ref="H32:H47" si="12">F32-G32</f>
        <v>2504.6999999999998</v>
      </c>
      <c r="I32" s="91">
        <f t="shared" ref="I32:I47" si="13">G32/F32*100%</f>
        <v>0.10546428571428572</v>
      </c>
      <c r="J32" s="69"/>
      <c r="K32" s="9"/>
      <c r="L32" s="1"/>
      <c r="M32" s="1"/>
      <c r="N32" s="1"/>
    </row>
    <row r="33" spans="1:14" ht="19.5" customHeight="1" x14ac:dyDescent="0.2">
      <c r="A33" s="133"/>
      <c r="B33" s="134"/>
      <c r="C33" s="126"/>
      <c r="D33" s="66" t="s">
        <v>41</v>
      </c>
      <c r="E33" s="89">
        <v>473</v>
      </c>
      <c r="F33" s="86">
        <v>473</v>
      </c>
      <c r="G33" s="86">
        <v>0</v>
      </c>
      <c r="H33" s="86">
        <f t="shared" si="12"/>
        <v>473</v>
      </c>
      <c r="I33" s="91">
        <f t="shared" si="13"/>
        <v>0</v>
      </c>
      <c r="J33" s="69"/>
      <c r="K33" s="9"/>
      <c r="L33" s="1"/>
      <c r="M33" s="1"/>
      <c r="N33" s="1"/>
    </row>
    <row r="34" spans="1:14" ht="34.5" customHeight="1" x14ac:dyDescent="0.2">
      <c r="A34" s="133"/>
      <c r="B34" s="134"/>
      <c r="C34" s="67" t="s">
        <v>42</v>
      </c>
      <c r="D34" s="66" t="s">
        <v>41</v>
      </c>
      <c r="E34" s="94">
        <v>41</v>
      </c>
      <c r="F34" s="86">
        <v>41</v>
      </c>
      <c r="G34" s="86">
        <v>0</v>
      </c>
      <c r="H34" s="86">
        <f t="shared" si="12"/>
        <v>41</v>
      </c>
      <c r="I34" s="91">
        <f t="shared" si="13"/>
        <v>0</v>
      </c>
      <c r="J34" s="69"/>
      <c r="K34" s="9"/>
      <c r="L34" s="1"/>
      <c r="M34" s="1"/>
      <c r="N34" s="1"/>
    </row>
    <row r="35" spans="1:14" ht="19.5" customHeight="1" x14ac:dyDescent="0.2">
      <c r="A35" s="133"/>
      <c r="B35" s="134"/>
      <c r="C35" s="66"/>
      <c r="D35" s="73" t="s">
        <v>23</v>
      </c>
      <c r="E35" s="95">
        <f t="shared" ref="E35:G35" si="14">SUM(E32:E34)</f>
        <v>3314</v>
      </c>
      <c r="F35" s="95">
        <f t="shared" si="14"/>
        <v>3314</v>
      </c>
      <c r="G35" s="95">
        <f t="shared" si="14"/>
        <v>295.3</v>
      </c>
      <c r="H35" s="87">
        <f t="shared" si="12"/>
        <v>3018.7</v>
      </c>
      <c r="I35" s="91">
        <f t="shared" si="13"/>
        <v>8.910681955340978E-2</v>
      </c>
      <c r="J35" s="69"/>
      <c r="K35" s="9"/>
      <c r="L35" s="1"/>
      <c r="M35" s="1"/>
      <c r="N35" s="1"/>
    </row>
    <row r="36" spans="1:14" ht="19.5" customHeight="1" x14ac:dyDescent="0.2">
      <c r="A36" s="128" t="s">
        <v>51</v>
      </c>
      <c r="B36" s="128"/>
      <c r="C36" s="128"/>
      <c r="D36" s="66" t="s">
        <v>40</v>
      </c>
      <c r="E36" s="90">
        <f>E32</f>
        <v>2800</v>
      </c>
      <c r="F36" s="90">
        <f t="shared" ref="F36:G36" si="15">F32</f>
        <v>2800</v>
      </c>
      <c r="G36" s="90">
        <f t="shared" si="15"/>
        <v>295.3</v>
      </c>
      <c r="H36" s="86">
        <f t="shared" si="12"/>
        <v>2504.6999999999998</v>
      </c>
      <c r="I36" s="91">
        <f t="shared" si="13"/>
        <v>0.10546428571428572</v>
      </c>
      <c r="J36" s="69"/>
      <c r="K36" s="9"/>
      <c r="L36" s="1"/>
      <c r="M36" s="1"/>
      <c r="N36" s="1"/>
    </row>
    <row r="37" spans="1:14" ht="19.5" customHeight="1" x14ac:dyDescent="0.2">
      <c r="A37" s="128"/>
      <c r="B37" s="128"/>
      <c r="C37" s="128"/>
      <c r="D37" s="66" t="s">
        <v>41</v>
      </c>
      <c r="E37" s="75">
        <f t="shared" ref="E37:G37" si="16">E33+E34</f>
        <v>514</v>
      </c>
      <c r="F37" s="75">
        <f t="shared" si="16"/>
        <v>514</v>
      </c>
      <c r="G37" s="75">
        <f t="shared" si="16"/>
        <v>0</v>
      </c>
      <c r="H37" s="86">
        <f t="shared" si="12"/>
        <v>514</v>
      </c>
      <c r="I37" s="91">
        <f t="shared" si="13"/>
        <v>0</v>
      </c>
      <c r="J37" s="69"/>
      <c r="K37" s="9"/>
      <c r="L37" s="1"/>
      <c r="M37" s="1"/>
      <c r="N37" s="1"/>
    </row>
    <row r="38" spans="1:14" ht="19.5" customHeight="1" x14ac:dyDescent="0.2">
      <c r="A38" s="128"/>
      <c r="B38" s="128"/>
      <c r="C38" s="128"/>
      <c r="D38" s="73" t="s">
        <v>23</v>
      </c>
      <c r="E38" s="95">
        <f t="shared" ref="E38:G38" si="17">SUM(E36:E37)</f>
        <v>3314</v>
      </c>
      <c r="F38" s="95">
        <f t="shared" si="17"/>
        <v>3314</v>
      </c>
      <c r="G38" s="95">
        <f t="shared" si="17"/>
        <v>295.3</v>
      </c>
      <c r="H38" s="87">
        <f t="shared" si="12"/>
        <v>3018.7</v>
      </c>
      <c r="I38" s="91">
        <f t="shared" si="13"/>
        <v>8.910681955340978E-2</v>
      </c>
      <c r="J38" s="69"/>
      <c r="K38" s="9"/>
      <c r="L38" s="1"/>
      <c r="M38" s="1"/>
      <c r="N38" s="1"/>
    </row>
    <row r="39" spans="1:14" ht="19.5" customHeight="1" x14ac:dyDescent="0.2">
      <c r="A39" s="129"/>
      <c r="B39" s="130" t="s">
        <v>52</v>
      </c>
      <c r="C39" s="131" t="s">
        <v>22</v>
      </c>
      <c r="D39" s="68" t="s">
        <v>40</v>
      </c>
      <c r="E39" s="96">
        <f t="shared" ref="E39:G39" si="18">E17+E25+E32</f>
        <v>85276.482000000004</v>
      </c>
      <c r="F39" s="96">
        <f t="shared" si="18"/>
        <v>85276.482000000004</v>
      </c>
      <c r="G39" s="96">
        <f t="shared" si="18"/>
        <v>10189.5</v>
      </c>
      <c r="H39" s="87">
        <f t="shared" si="12"/>
        <v>75086.982000000004</v>
      </c>
      <c r="I39" s="97">
        <f t="shared" si="13"/>
        <v>0.11948780907730222</v>
      </c>
      <c r="J39" s="69"/>
      <c r="K39" s="9"/>
      <c r="L39" s="1"/>
      <c r="M39" s="1"/>
      <c r="N39" s="1"/>
    </row>
    <row r="40" spans="1:14" ht="19.5" customHeight="1" x14ac:dyDescent="0.2">
      <c r="A40" s="129"/>
      <c r="B40" s="130"/>
      <c r="C40" s="131"/>
      <c r="D40" s="68" t="s">
        <v>41</v>
      </c>
      <c r="E40" s="96">
        <f t="shared" ref="E40:G40" si="19">E18+E19+E26+E33+E34</f>
        <v>3734</v>
      </c>
      <c r="F40" s="96">
        <f t="shared" si="19"/>
        <v>3734</v>
      </c>
      <c r="G40" s="96">
        <f t="shared" si="19"/>
        <v>0</v>
      </c>
      <c r="H40" s="87">
        <f t="shared" si="12"/>
        <v>3734</v>
      </c>
      <c r="I40" s="97">
        <f t="shared" si="13"/>
        <v>0</v>
      </c>
      <c r="J40" s="69"/>
      <c r="K40" s="9"/>
      <c r="L40" s="1"/>
      <c r="M40" s="1"/>
      <c r="N40" s="1"/>
    </row>
    <row r="41" spans="1:14" ht="19.5" customHeight="1" x14ac:dyDescent="0.2">
      <c r="A41" s="129"/>
      <c r="B41" s="130"/>
      <c r="C41" s="131"/>
      <c r="D41" s="68" t="s">
        <v>23</v>
      </c>
      <c r="E41" s="96">
        <f t="shared" ref="E41:G41" si="20">SUM(E39:E40)</f>
        <v>89010.482000000004</v>
      </c>
      <c r="F41" s="96">
        <f t="shared" si="20"/>
        <v>89010.482000000004</v>
      </c>
      <c r="G41" s="96">
        <f t="shared" si="20"/>
        <v>10189.5</v>
      </c>
      <c r="H41" s="87">
        <f t="shared" si="12"/>
        <v>78820.982000000004</v>
      </c>
      <c r="I41" s="97">
        <f t="shared" si="13"/>
        <v>0.11447528168648721</v>
      </c>
      <c r="J41" s="69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69"/>
      <c r="K42" s="9"/>
      <c r="L42" s="1"/>
      <c r="M42" s="1"/>
      <c r="N42" s="1"/>
    </row>
    <row r="43" spans="1:14" ht="19.5" customHeight="1" x14ac:dyDescent="0.2">
      <c r="A43" s="126"/>
      <c r="B43" s="127" t="s">
        <v>54</v>
      </c>
      <c r="C43" s="127" t="s">
        <v>22</v>
      </c>
      <c r="D43" s="68" t="s">
        <v>40</v>
      </c>
      <c r="E43" s="98">
        <f t="shared" ref="E43:G44" si="21">E17+E25+E32</f>
        <v>85276.482000000004</v>
      </c>
      <c r="F43" s="98">
        <f t="shared" si="21"/>
        <v>85276.482000000004</v>
      </c>
      <c r="G43" s="98">
        <f t="shared" si="21"/>
        <v>10189.5</v>
      </c>
      <c r="H43" s="87">
        <f t="shared" si="12"/>
        <v>75086.982000000004</v>
      </c>
      <c r="I43" s="97">
        <f t="shared" si="13"/>
        <v>0.11948780907730222</v>
      </c>
      <c r="J43" s="69"/>
      <c r="K43" s="9"/>
      <c r="L43" s="1"/>
      <c r="M43" s="1"/>
      <c r="N43" s="1"/>
    </row>
    <row r="44" spans="1:14" ht="19.5" customHeight="1" x14ac:dyDescent="0.2">
      <c r="A44" s="126"/>
      <c r="B44" s="127"/>
      <c r="C44" s="127"/>
      <c r="D44" s="68" t="s">
        <v>41</v>
      </c>
      <c r="E44" s="98">
        <f t="shared" si="21"/>
        <v>3693</v>
      </c>
      <c r="F44" s="98">
        <f t="shared" si="21"/>
        <v>3693</v>
      </c>
      <c r="G44" s="98">
        <f t="shared" si="21"/>
        <v>0</v>
      </c>
      <c r="H44" s="87">
        <f t="shared" si="12"/>
        <v>3693</v>
      </c>
      <c r="I44" s="97">
        <f t="shared" si="13"/>
        <v>0</v>
      </c>
      <c r="J44" s="69"/>
      <c r="K44" s="9"/>
      <c r="L44" s="1"/>
      <c r="M44" s="1"/>
      <c r="N44" s="1"/>
    </row>
    <row r="45" spans="1:14" ht="19.5" customHeight="1" x14ac:dyDescent="0.2">
      <c r="A45" s="126"/>
      <c r="B45" s="127"/>
      <c r="C45" s="127"/>
      <c r="D45" s="68" t="s">
        <v>23</v>
      </c>
      <c r="E45" s="98">
        <f t="shared" ref="E45:G45" si="22">SUM(E43:E44)</f>
        <v>88969.482000000004</v>
      </c>
      <c r="F45" s="98">
        <f t="shared" si="22"/>
        <v>88969.482000000004</v>
      </c>
      <c r="G45" s="98">
        <f t="shared" si="22"/>
        <v>10189.5</v>
      </c>
      <c r="H45" s="87">
        <f t="shared" si="12"/>
        <v>78779.982000000004</v>
      </c>
      <c r="I45" s="97">
        <f t="shared" si="13"/>
        <v>0.11452803557966089</v>
      </c>
      <c r="J45" s="69"/>
      <c r="K45" s="9"/>
      <c r="L45" s="1"/>
      <c r="M45" s="1"/>
      <c r="N45" s="1"/>
    </row>
    <row r="46" spans="1:14" ht="19.5" customHeight="1" x14ac:dyDescent="0.2">
      <c r="A46" s="126"/>
      <c r="B46" s="127" t="s">
        <v>55</v>
      </c>
      <c r="C46" s="127" t="s">
        <v>22</v>
      </c>
      <c r="D46" s="68" t="s">
        <v>41</v>
      </c>
      <c r="E46" s="99">
        <f t="shared" ref="E46:G46" si="23">E19+E34</f>
        <v>41</v>
      </c>
      <c r="F46" s="99">
        <f t="shared" si="23"/>
        <v>41</v>
      </c>
      <c r="G46" s="99">
        <f t="shared" si="23"/>
        <v>0</v>
      </c>
      <c r="H46" s="87">
        <f t="shared" si="12"/>
        <v>41</v>
      </c>
      <c r="I46" s="97">
        <f t="shared" si="13"/>
        <v>0</v>
      </c>
      <c r="J46" s="69"/>
      <c r="K46" s="9"/>
      <c r="L46" s="1"/>
      <c r="M46" s="1"/>
      <c r="N46" s="1"/>
    </row>
    <row r="47" spans="1:14" ht="19.5" customHeight="1" x14ac:dyDescent="0.2">
      <c r="A47" s="126"/>
      <c r="B47" s="127"/>
      <c r="C47" s="127"/>
      <c r="D47" s="68" t="s">
        <v>23</v>
      </c>
      <c r="E47" s="99">
        <f t="shared" ref="E47:G47" si="24">E46</f>
        <v>41</v>
      </c>
      <c r="F47" s="99">
        <f t="shared" si="24"/>
        <v>41</v>
      </c>
      <c r="G47" s="99">
        <f t="shared" si="24"/>
        <v>0</v>
      </c>
      <c r="H47" s="87">
        <f t="shared" si="12"/>
        <v>41</v>
      </c>
      <c r="I47" s="97">
        <f t="shared" si="13"/>
        <v>0</v>
      </c>
      <c r="J47" s="69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22" t="s">
        <v>5</v>
      </c>
      <c r="B51" s="122"/>
      <c r="C51" s="123" t="s">
        <v>25</v>
      </c>
      <c r="D51" s="123"/>
      <c r="E51" s="21"/>
      <c r="F51" s="18"/>
      <c r="G51" s="124" t="s">
        <v>26</v>
      </c>
      <c r="H51" s="124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25" t="s">
        <v>6</v>
      </c>
      <c r="C52" s="120" t="s">
        <v>28</v>
      </c>
      <c r="D52" s="120"/>
      <c r="E52" s="26" t="s">
        <v>29</v>
      </c>
      <c r="F52" s="26"/>
      <c r="G52" s="121" t="s">
        <v>30</v>
      </c>
      <c r="H52" s="121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25"/>
      <c r="C53" s="25"/>
      <c r="D53" s="25"/>
      <c r="E53" s="26"/>
      <c r="F53" s="26"/>
      <c r="G53" s="26"/>
      <c r="H53" s="26"/>
      <c r="I53" s="30"/>
      <c r="J53" s="28"/>
      <c r="K53" s="13"/>
      <c r="L53" s="1"/>
      <c r="M53" s="1"/>
      <c r="N53" s="1"/>
    </row>
    <row r="54" spans="1:14" ht="29.25" customHeight="1" x14ac:dyDescent="0.25">
      <c r="A54" s="122" t="s">
        <v>24</v>
      </c>
      <c r="B54" s="122"/>
      <c r="C54" s="123" t="s">
        <v>32</v>
      </c>
      <c r="D54" s="123"/>
      <c r="E54" s="31"/>
      <c r="F54" s="32"/>
      <c r="G54" s="124" t="s">
        <v>33</v>
      </c>
      <c r="H54" s="124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25" t="s">
        <v>35</v>
      </c>
      <c r="B55" s="125"/>
      <c r="C55" s="120" t="s">
        <v>28</v>
      </c>
      <c r="D55" s="120"/>
      <c r="E55" s="26" t="s">
        <v>29</v>
      </c>
      <c r="F55" s="26"/>
      <c r="G55" s="121" t="s">
        <v>30</v>
      </c>
      <c r="H55" s="121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8" customHeight="1" x14ac:dyDescent="0.2">
      <c r="A57" s="118"/>
      <c r="B57" s="35" t="s">
        <v>36</v>
      </c>
      <c r="C57" s="119" t="s">
        <v>56</v>
      </c>
      <c r="D57" s="119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18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6">
    <mergeCell ref="A7:J7"/>
    <mergeCell ref="A8:J8"/>
    <mergeCell ref="A9:J9"/>
    <mergeCell ref="A10:J10"/>
    <mergeCell ref="I1:J1"/>
    <mergeCell ref="I2:J2"/>
    <mergeCell ref="A3:J3"/>
    <mergeCell ref="A4:J4"/>
    <mergeCell ref="A5:J5"/>
    <mergeCell ref="A16:J16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C17:C18"/>
    <mergeCell ref="A17:A20"/>
    <mergeCell ref="B17:B20"/>
    <mergeCell ref="A21:C23"/>
    <mergeCell ref="A25:A27"/>
    <mergeCell ref="B25:B27"/>
    <mergeCell ref="C25:C26"/>
    <mergeCell ref="A28:C30"/>
    <mergeCell ref="A32:A35"/>
    <mergeCell ref="A24:J24"/>
    <mergeCell ref="A36:C38"/>
    <mergeCell ref="B32:B35"/>
    <mergeCell ref="C32:C33"/>
    <mergeCell ref="C51:D51"/>
    <mergeCell ref="A39:A41"/>
    <mergeCell ref="B39:B41"/>
    <mergeCell ref="C39:C41"/>
    <mergeCell ref="A43:A45"/>
    <mergeCell ref="B43:B45"/>
    <mergeCell ref="C43:C45"/>
    <mergeCell ref="G51:H51"/>
    <mergeCell ref="C52:D52"/>
    <mergeCell ref="G52:H52"/>
    <mergeCell ref="A31:J31"/>
    <mergeCell ref="A57:A58"/>
    <mergeCell ref="C57:D57"/>
    <mergeCell ref="A54:B54"/>
    <mergeCell ref="C54:D54"/>
    <mergeCell ref="G54:H54"/>
    <mergeCell ref="A55:B55"/>
    <mergeCell ref="C55:D55"/>
    <mergeCell ref="G55:H55"/>
    <mergeCell ref="A46:A47"/>
    <mergeCell ref="B46:B47"/>
    <mergeCell ref="C46:C47"/>
    <mergeCell ref="A51:B51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отчет за 3 кв. 2016</vt:lpstr>
      <vt:lpstr>отчет за 2 кв. 2016</vt:lpstr>
      <vt:lpstr>отчет за 1 кв. 2016 (2)</vt:lpstr>
      <vt:lpstr>отчет за 1 кв. 2016</vt:lpstr>
      <vt:lpstr>'отчет за 1 кв. 2016'!Заголовки_для_печати</vt:lpstr>
      <vt:lpstr>'отчет за 1 кв. 2016 (2)'!Заголовки_для_печати</vt:lpstr>
      <vt:lpstr>'отчет за 2 кв. 2016'!Заголовки_для_печати</vt:lpstr>
      <vt:lpstr>'отчет за 3 кв. 2016'!Заголовки_для_печати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2016-10-14T07:25:56Z</cp:lastPrinted>
  <dcterms:created xsi:type="dcterms:W3CDTF">2016-04-06T14:17:20Z</dcterms:created>
  <dcterms:modified xsi:type="dcterms:W3CDTF">2016-10-14T07:27:52Z</dcterms:modified>
</cp:coreProperties>
</file>