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8" windowWidth="14808" windowHeight="75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92" i="1" l="1"/>
  <c r="H73" i="1"/>
  <c r="H70" i="1"/>
  <c r="H67" i="1"/>
  <c r="H68" i="1"/>
  <c r="G47" i="1"/>
  <c r="G62" i="1"/>
  <c r="G26" i="1"/>
  <c r="F105" i="1"/>
  <c r="G96" i="1"/>
  <c r="G95" i="1"/>
  <c r="G108" i="1" s="1"/>
  <c r="F92" i="1"/>
  <c r="G87" i="1"/>
  <c r="E84" i="1"/>
  <c r="G83" i="1"/>
  <c r="G82" i="1"/>
  <c r="G78" i="1"/>
  <c r="G77" i="1"/>
  <c r="G33" i="1"/>
  <c r="G28" i="1"/>
  <c r="H52" i="1"/>
  <c r="H55" i="1"/>
  <c r="H56" i="1"/>
  <c r="F74" i="1"/>
  <c r="F83" i="1" s="1"/>
  <c r="F73" i="1"/>
  <c r="F95" i="1" s="1"/>
  <c r="F75" i="1"/>
  <c r="H75" i="1" s="1"/>
  <c r="F67" i="1"/>
  <c r="F65" i="1"/>
  <c r="F87" i="1" s="1"/>
  <c r="F127" i="1" s="1"/>
  <c r="F62" i="1"/>
  <c r="F47" i="1"/>
  <c r="F26" i="1"/>
  <c r="F21" i="1"/>
  <c r="H74" i="1" l="1"/>
  <c r="F78" i="1"/>
  <c r="H78" i="1" s="1"/>
  <c r="F82" i="1"/>
  <c r="F108" i="1"/>
  <c r="H108" i="1" s="1"/>
  <c r="F100" i="1"/>
  <c r="H87" i="1"/>
  <c r="F96" i="1"/>
  <c r="G127" i="1"/>
  <c r="G123" i="1"/>
  <c r="F77" i="1"/>
  <c r="I77" i="1" s="1"/>
  <c r="G79" i="1"/>
  <c r="G84" i="1"/>
  <c r="G122" i="1"/>
  <c r="G100" i="1"/>
  <c r="H100" i="1" s="1"/>
  <c r="H95" i="1"/>
  <c r="H83" i="1"/>
  <c r="E96" i="1"/>
  <c r="E87" i="1"/>
  <c r="E127" i="1" s="1"/>
  <c r="E92" i="1"/>
  <c r="E132" i="1"/>
  <c r="F132" i="1" s="1"/>
  <c r="E122" i="1"/>
  <c r="H77" i="1" l="1"/>
  <c r="H82" i="1" s="1"/>
  <c r="H96" i="1"/>
  <c r="F109" i="1"/>
  <c r="F122" i="1"/>
  <c r="H122" i="1" s="1"/>
  <c r="E116" i="1"/>
  <c r="E115" i="1"/>
  <c r="F115" i="1" s="1"/>
  <c r="E110" i="1"/>
  <c r="E109" i="1"/>
  <c r="E89" i="1"/>
  <c r="G85" i="1"/>
  <c r="E82" i="1"/>
  <c r="E83" i="1"/>
  <c r="E108" i="1"/>
  <c r="E79" i="1"/>
  <c r="E78" i="1"/>
  <c r="E77" i="1"/>
  <c r="E34" i="1"/>
  <c r="E33" i="1"/>
  <c r="E29" i="1"/>
  <c r="E28" i="1"/>
  <c r="E123" i="1" s="1"/>
  <c r="E27" i="1"/>
  <c r="E24" i="1"/>
  <c r="E19" i="1"/>
  <c r="G16" i="1"/>
  <c r="E16" i="1"/>
  <c r="H132" i="1"/>
  <c r="G130" i="1"/>
  <c r="G131" i="1" s="1"/>
  <c r="F130" i="1"/>
  <c r="F131" i="1" s="1"/>
  <c r="E130" i="1"/>
  <c r="E131" i="1" s="1"/>
  <c r="H129" i="1"/>
  <c r="H126" i="1"/>
  <c r="G116" i="1"/>
  <c r="G117" i="1" s="1"/>
  <c r="H115" i="1"/>
  <c r="E100" i="1"/>
  <c r="G98" i="1"/>
  <c r="E98" i="1"/>
  <c r="F97" i="1"/>
  <c r="F76" i="1"/>
  <c r="G76" i="1"/>
  <c r="E76" i="1"/>
  <c r="G94" i="1"/>
  <c r="F94" i="1"/>
  <c r="E94" i="1"/>
  <c r="H93" i="1"/>
  <c r="G91" i="1"/>
  <c r="H90" i="1"/>
  <c r="G88" i="1"/>
  <c r="F88" i="1"/>
  <c r="E88" i="1"/>
  <c r="I87" i="1"/>
  <c r="G72" i="1"/>
  <c r="F72" i="1"/>
  <c r="E72" i="1"/>
  <c r="G69" i="1"/>
  <c r="F69" i="1"/>
  <c r="E69" i="1"/>
  <c r="G66" i="1"/>
  <c r="F66" i="1"/>
  <c r="E66" i="1"/>
  <c r="I65" i="1"/>
  <c r="H65" i="1"/>
  <c r="G54" i="1"/>
  <c r="E54" i="1"/>
  <c r="F53" i="1"/>
  <c r="G63" i="1"/>
  <c r="F63" i="1"/>
  <c r="E63" i="1"/>
  <c r="I62" i="1"/>
  <c r="H62" i="1"/>
  <c r="G60" i="1"/>
  <c r="E60" i="1"/>
  <c r="F59" i="1"/>
  <c r="G57" i="1"/>
  <c r="F57" i="1"/>
  <c r="E57" i="1"/>
  <c r="E35" i="1"/>
  <c r="E128" i="1" s="1"/>
  <c r="F37" i="1"/>
  <c r="F35" i="1" s="1"/>
  <c r="F128" i="1" s="1"/>
  <c r="H36" i="1"/>
  <c r="G119" i="1"/>
  <c r="H25" i="1"/>
  <c r="F23" i="1"/>
  <c r="G23" i="1" s="1"/>
  <c r="G24" i="1" s="1"/>
  <c r="H22" i="1"/>
  <c r="H20" i="1"/>
  <c r="E135" i="1" l="1"/>
  <c r="F135" i="1" s="1"/>
  <c r="H135" i="1" s="1"/>
  <c r="F89" i="1"/>
  <c r="E91" i="1"/>
  <c r="E111" i="1"/>
  <c r="I24" i="1"/>
  <c r="H88" i="1"/>
  <c r="H94" i="1"/>
  <c r="I66" i="1"/>
  <c r="F98" i="1"/>
  <c r="I98" i="1" s="1"/>
  <c r="F110" i="1"/>
  <c r="F111" i="1" s="1"/>
  <c r="F24" i="1"/>
  <c r="F54" i="1"/>
  <c r="H54" i="1" s="1"/>
  <c r="H53" i="1"/>
  <c r="I97" i="1"/>
  <c r="H76" i="1"/>
  <c r="E117" i="1"/>
  <c r="F116" i="1"/>
  <c r="E80" i="1"/>
  <c r="E85" i="1"/>
  <c r="E124" i="1"/>
  <c r="E125" i="1" s="1"/>
  <c r="G27" i="1"/>
  <c r="I27" i="1" s="1"/>
  <c r="E32" i="1"/>
  <c r="F27" i="1"/>
  <c r="I88" i="1"/>
  <c r="F119" i="1"/>
  <c r="H130" i="1"/>
  <c r="H57" i="1"/>
  <c r="H97" i="1"/>
  <c r="H98" i="1" s="1"/>
  <c r="H131" i="1"/>
  <c r="I75" i="1"/>
  <c r="I63" i="1"/>
  <c r="I69" i="1"/>
  <c r="I72" i="1"/>
  <c r="G37" i="1"/>
  <c r="H72" i="1"/>
  <c r="H69" i="1"/>
  <c r="H66" i="1"/>
  <c r="I54" i="1"/>
  <c r="I76" i="1"/>
  <c r="H63" i="1"/>
  <c r="F60" i="1"/>
  <c r="H59" i="1"/>
  <c r="H37" i="1"/>
  <c r="H35" i="1" s="1"/>
  <c r="I26" i="1"/>
  <c r="H26" i="1"/>
  <c r="H27" i="1" s="1"/>
  <c r="H23" i="1"/>
  <c r="I21" i="1"/>
  <c r="H21" i="1"/>
  <c r="H89" i="1" l="1"/>
  <c r="F91" i="1"/>
  <c r="H91" i="1" s="1"/>
  <c r="F117" i="1"/>
  <c r="H116" i="1"/>
  <c r="H24" i="1"/>
  <c r="I116" i="1"/>
  <c r="H119" i="1"/>
  <c r="I119" i="1"/>
  <c r="H60" i="1"/>
  <c r="G35" i="1"/>
  <c r="I117" i="1" l="1"/>
  <c r="H117" i="1"/>
  <c r="I127" i="1"/>
  <c r="H127" i="1"/>
  <c r="G128" i="1"/>
  <c r="F50" i="1"/>
  <c r="F39" i="1"/>
  <c r="F18" i="1"/>
  <c r="G18" i="1" l="1"/>
  <c r="F19" i="1"/>
  <c r="F84" i="1"/>
  <c r="F79" i="1"/>
  <c r="H128" i="1"/>
  <c r="I128" i="1"/>
  <c r="H39" i="1"/>
  <c r="G43" i="1"/>
  <c r="E43" i="1"/>
  <c r="F42" i="1"/>
  <c r="G42" i="1"/>
  <c r="G101" i="1" s="1"/>
  <c r="E42" i="1"/>
  <c r="E101" i="1" s="1"/>
  <c r="E118" i="1" s="1"/>
  <c r="F40" i="1"/>
  <c r="F43" i="1" s="1"/>
  <c r="F15" i="1"/>
  <c r="F14" i="1"/>
  <c r="F28" i="1" l="1"/>
  <c r="F33" i="1"/>
  <c r="F16" i="1"/>
  <c r="I16" i="1" s="1"/>
  <c r="G29" i="1"/>
  <c r="G124" i="1" s="1"/>
  <c r="G34" i="1"/>
  <c r="G19" i="1"/>
  <c r="F29" i="1"/>
  <c r="F124" i="1" s="1"/>
  <c r="F34" i="1"/>
  <c r="F85" i="1"/>
  <c r="I85" i="1" s="1"/>
  <c r="I84" i="1"/>
  <c r="H84" i="1"/>
  <c r="H85" i="1" s="1"/>
  <c r="H14" i="1"/>
  <c r="F102" i="1" l="1"/>
  <c r="G32" i="1"/>
  <c r="I34" i="1"/>
  <c r="I32" i="1" s="1"/>
  <c r="H34" i="1"/>
  <c r="F123" i="1"/>
  <c r="F101" i="1"/>
  <c r="F118" i="1" s="1"/>
  <c r="I124" i="1"/>
  <c r="G125" i="1"/>
  <c r="H124" i="1"/>
  <c r="G102" i="1"/>
  <c r="H33" i="1"/>
  <c r="F32" i="1"/>
  <c r="E106" i="1"/>
  <c r="G51" i="1"/>
  <c r="F51" i="1"/>
  <c r="E51" i="1"/>
  <c r="I50" i="1"/>
  <c r="H50" i="1"/>
  <c r="F120" i="1" l="1"/>
  <c r="F125" i="1"/>
  <c r="I125" i="1" s="1"/>
  <c r="I123" i="1"/>
  <c r="H123" i="1"/>
  <c r="H32" i="1"/>
  <c r="I51" i="1"/>
  <c r="I104" i="1"/>
  <c r="F106" i="1"/>
  <c r="I79" i="1"/>
  <c r="H51" i="1"/>
  <c r="H112" i="1"/>
  <c r="H104" i="1"/>
  <c r="H47" i="1"/>
  <c r="H42" i="1"/>
  <c r="H40" i="1"/>
  <c r="H43" i="1" s="1"/>
  <c r="H15" i="1"/>
  <c r="H16" i="1" s="1"/>
  <c r="H17" i="1"/>
  <c r="H18" i="1"/>
  <c r="H125" i="1" l="1"/>
  <c r="H19" i="1"/>
  <c r="G80" i="1"/>
  <c r="F48" i="1"/>
  <c r="G48" i="1"/>
  <c r="I47" i="1"/>
  <c r="E48" i="1"/>
  <c r="G44" i="1"/>
  <c r="G136" i="1" s="1"/>
  <c r="F41" i="1"/>
  <c r="F133" i="1" s="1"/>
  <c r="F134" i="1" s="1"/>
  <c r="G41" i="1"/>
  <c r="G133" i="1" s="1"/>
  <c r="E41" i="1"/>
  <c r="E133" i="1" s="1"/>
  <c r="E134" i="1" s="1"/>
  <c r="I29" i="1"/>
  <c r="G113" i="1"/>
  <c r="E44" i="1"/>
  <c r="E136" i="1" s="1"/>
  <c r="E137" i="1" s="1"/>
  <c r="F113" i="1"/>
  <c r="E113" i="1"/>
  <c r="E114" i="1" s="1"/>
  <c r="G137" i="1" l="1"/>
  <c r="G134" i="1"/>
  <c r="H133" i="1"/>
  <c r="G114" i="1"/>
  <c r="I48" i="1"/>
  <c r="H48" i="1"/>
  <c r="H113" i="1"/>
  <c r="F114" i="1"/>
  <c r="H79" i="1"/>
  <c r="H28" i="1"/>
  <c r="H41" i="1"/>
  <c r="I15" i="1"/>
  <c r="F99" i="1"/>
  <c r="F30" i="1"/>
  <c r="E30" i="1"/>
  <c r="G109" i="1"/>
  <c r="E102" i="1"/>
  <c r="F44" i="1"/>
  <c r="F136" i="1" s="1"/>
  <c r="F137" i="1" s="1"/>
  <c r="F80" i="1"/>
  <c r="G111" i="1" l="1"/>
  <c r="G118" i="1"/>
  <c r="E119" i="1"/>
  <c r="E120" i="1" s="1"/>
  <c r="E99" i="1"/>
  <c r="I137" i="1"/>
  <c r="H137" i="1"/>
  <c r="H136" i="1"/>
  <c r="H114" i="1"/>
  <c r="H134" i="1"/>
  <c r="I134" i="1"/>
  <c r="H44" i="1"/>
  <c r="H80" i="1"/>
  <c r="I80" i="1"/>
  <c r="I101" i="1"/>
  <c r="H29" i="1"/>
  <c r="G106" i="1"/>
  <c r="H101" i="1"/>
  <c r="H109" i="1"/>
  <c r="G99" i="1"/>
  <c r="G30" i="1"/>
  <c r="I30" i="1" s="1"/>
  <c r="G120" i="1" l="1"/>
  <c r="H118" i="1"/>
  <c r="H106" i="1"/>
  <c r="I106" i="1"/>
  <c r="I102" i="1"/>
  <c r="I99" i="1"/>
  <c r="I105" i="1"/>
  <c r="H105" i="1"/>
  <c r="H30" i="1"/>
  <c r="H99" i="1"/>
  <c r="H102" i="1"/>
  <c r="I109" i="1"/>
  <c r="H120" i="1" l="1"/>
  <c r="I120" i="1"/>
  <c r="H110" i="1"/>
  <c r="I110" i="1"/>
  <c r="I111" i="1" l="1"/>
  <c r="H111" i="1"/>
</calcChain>
</file>

<file path=xl/sharedStrings.xml><?xml version="1.0" encoding="utf-8"?>
<sst xmlns="http://schemas.openxmlformats.org/spreadsheetml/2006/main" count="259" uniqueCount="87">
  <si>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</si>
  <si>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</si>
  <si>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</si>
  <si>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</si>
  <si>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</si>
  <si>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</si>
  <si>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</si>
  <si>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</si>
  <si>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</si>
  <si>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</si>
  <si>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</si>
  <si>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</si>
  <si>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</si>
  <si>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</si>
  <si>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</si>
  <si>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</si>
  <si>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</si>
  <si>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</si>
  <si>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</si>
  <si>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</si>
  <si>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</si>
  <si>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ДМСиГ</t>
  </si>
  <si>
    <t>Инвестиции в объекты муниципальной собственности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</si>
  <si>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</si>
  <si>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</si>
  <si>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</si>
  <si>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</si>
  <si>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</si>
  <si>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</si>
  <si>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2019 г.</t>
  </si>
  <si>
    <t>01 апреля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</si>
  <si>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</si>
  <si>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</si>
  <si>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 xml:space="preserve">Оказание услуг 
по осуществлению пассажирских перевозок по маршрутам регулярного сообщения </t>
  </si>
  <si>
    <t>1.1.</t>
  </si>
  <si>
    <t>1.2.</t>
  </si>
  <si>
    <t xml:space="preserve">Выполнение мероприятий по разработке программ, нормативных документов в сфере дорожной деятельности </t>
  </si>
  <si>
    <t>1.3.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</si>
  <si>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</t>
  </si>
  <si>
    <t>1.4.</t>
  </si>
  <si>
    <t xml:space="preserve">Текущее содержание городских дорог  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</si>
  <si>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</si>
  <si>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</si>
  <si>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 xml:space="preserve">Реализация мероприятий, направленных 
на формирование законопослушного поведения участников дорожного движения  </t>
  </si>
  <si>
    <t>2.1.</t>
  </si>
  <si>
    <t xml:space="preserve">Отдел ГОиЧС, транспорту 
и связи администрации города Югорска
</t>
  </si>
  <si>
    <t>Итого по подпрограмме 2, в том числе:</t>
  </si>
  <si>
    <t>Подпрограмма 3. «Формирование комфортной городской среды»</t>
  </si>
  <si>
    <t>3.1.</t>
  </si>
  <si>
    <t>3.2.</t>
  </si>
  <si>
    <t xml:space="preserve">Выполнение работ 
по благоустройству
</t>
  </si>
  <si>
    <t xml:space="preserve">Санитарный отлов безнадзорных и бродячих  животных </t>
  </si>
  <si>
    <t>3.3.</t>
  </si>
  <si>
    <t>3.4.</t>
  </si>
  <si>
    <t xml:space="preserve">Информирование населения о благоустройстве </t>
  </si>
  <si>
    <t xml:space="preserve">Демонтаж информационных конструкций </t>
  </si>
  <si>
    <t>3.5.</t>
  </si>
  <si>
    <t>3.6.</t>
  </si>
  <si>
    <t xml:space="preserve">Содержание и текущий ремонт объектов благоустройства  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</si>
  <si>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</si>
  <si>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</si>
  <si>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</si>
  <si>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</si>
  <si>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</si>
  <si>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 том числе по проектам, портфелям проектов, направленных,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проектов, реализуемых в составе муниципальной программы
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</si>
  <si>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</si>
  <si>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</si>
  <si>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</si>
  <si>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</si>
  <si>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</si>
  <si>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</si>
  <si>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</si>
  <si>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</si>
  <si>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</si>
  <si>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</si>
  <si>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</si>
  <si>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</si>
  <si>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</si>
  <si>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</si>
  <si>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</si>
  <si>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</si>
  <si>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Оплачены работы по демонтажу новогодней ели</t>
  </si>
  <si>
    <t>Работы по реконструкции и ремонту дорог будут выполнятся в летний период</t>
  </si>
  <si>
    <t>Оплата производится по факту оказанных услуг</t>
  </si>
  <si>
    <t>Оплата производится по факту выполненных работ</t>
  </si>
  <si>
    <t>Соглашение с ДепЖККиЭ ХМАО- Югры на предоставление субсидии в стадии заключения</t>
  </si>
  <si>
    <t>Оплачены проектные работы и достоверность по благоустройству дворовой территории Попова 4,4а,6,8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</si>
</sst>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24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65" fontId="4" fillId="0" borderId="24" xfId="1" applyNumberFormat="1" applyFont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56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6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8" xfId="0" applyFont="1" applyFill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6" xfId="0" applyFont="1" applyFill="1" applyBorder="1" applyAlignment="1">
      <alignment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zoomScale="70" zoomScaleNormal="70" workbookViewId="0">
      <selection activeCell="G161" sqref="G161"/>
    </sheetView>
  </sheetViews>
  <sheetFormatPr defaultRowHeight="14.4" x14ac:dyDescent="0.3"/>
  <cols>
    <col min="1" max="1" width="5.6640625" customWidth="1"/>
    <col min="2" max="2" width="29.6640625" customWidth="1"/>
    <col min="3" max="3" width="17.109375" customWidth="1"/>
    <col min="4" max="4" width="14.33203125" style="9" customWidth="1"/>
    <col min="5" max="5" width="15.6640625" style="9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5.6" x14ac:dyDescent="0.3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ht="15.6" x14ac:dyDescent="0.3">
      <c r="A3" s="4"/>
      <c r="B3" s="4"/>
      <c r="C3" s="4"/>
      <c r="D3" s="8" t="s">
        <v>16</v>
      </c>
      <c r="E3" s="98" t="s">
        <v>17</v>
      </c>
      <c r="F3" s="5" t="s">
        <v>30</v>
      </c>
      <c r="G3" s="6" t="s">
        <v>29</v>
      </c>
      <c r="H3" s="4"/>
      <c r="I3" s="4"/>
      <c r="J3" s="4"/>
    </row>
    <row r="4" spans="1:10" ht="27.75" customHeight="1" x14ac:dyDescent="0.3">
      <c r="A4" s="184" t="s">
        <v>31</v>
      </c>
      <c r="B4" s="184"/>
      <c r="C4" s="184"/>
      <c r="D4" s="184"/>
      <c r="E4" s="13"/>
      <c r="F4" s="12"/>
      <c r="G4" s="12"/>
      <c r="H4" s="12"/>
      <c r="I4" s="12"/>
      <c r="J4" s="12"/>
    </row>
    <row r="5" spans="1:10" x14ac:dyDescent="0.3">
      <c r="A5" s="183" t="s">
        <v>79</v>
      </c>
      <c r="B5" s="183"/>
      <c r="C5" s="183"/>
      <c r="D5" s="183"/>
      <c r="E5" s="13"/>
      <c r="F5" s="12"/>
      <c r="G5" s="12"/>
      <c r="H5" s="12"/>
      <c r="I5" s="12"/>
      <c r="J5" s="12"/>
    </row>
    <row r="6" spans="1:10" ht="15" customHeight="1" x14ac:dyDescent="0.3">
      <c r="A6" s="185" t="s">
        <v>19</v>
      </c>
      <c r="B6" s="185"/>
      <c r="C6" s="185"/>
      <c r="D6" s="185"/>
      <c r="E6" s="13"/>
      <c r="F6" s="12"/>
      <c r="G6" s="12"/>
      <c r="H6" s="12"/>
      <c r="I6" s="12"/>
      <c r="J6" s="12"/>
    </row>
    <row r="7" spans="1:10" x14ac:dyDescent="0.3">
      <c r="A7" s="183" t="s">
        <v>80</v>
      </c>
      <c r="B7" s="183"/>
      <c r="C7" s="183"/>
      <c r="D7" s="183"/>
      <c r="E7" s="13"/>
      <c r="F7" s="12"/>
      <c r="G7" s="12"/>
      <c r="H7" s="12"/>
      <c r="I7" s="12"/>
      <c r="J7" s="12"/>
    </row>
    <row r="8" spans="1:10" ht="15.6" x14ac:dyDescent="0.3">
      <c r="A8" s="1" t="s">
        <v>2</v>
      </c>
      <c r="B8" s="12"/>
      <c r="C8" s="12"/>
      <c r="D8" s="13"/>
      <c r="E8" s="13"/>
      <c r="F8" s="12"/>
      <c r="G8" s="16"/>
      <c r="H8" s="12"/>
      <c r="I8" s="12"/>
      <c r="J8" s="12"/>
    </row>
    <row r="9" spans="1:10" ht="27.75" customHeight="1" x14ac:dyDescent="0.3">
      <c r="A9" s="196" t="s">
        <v>3</v>
      </c>
      <c r="B9" s="193" t="s">
        <v>24</v>
      </c>
      <c r="C9" s="193" t="s">
        <v>25</v>
      </c>
      <c r="D9" s="198" t="s">
        <v>4</v>
      </c>
      <c r="E9" s="198" t="s">
        <v>5</v>
      </c>
      <c r="F9" s="200" t="s">
        <v>6</v>
      </c>
      <c r="G9" s="186" t="s">
        <v>18</v>
      </c>
      <c r="H9" s="192" t="s">
        <v>7</v>
      </c>
      <c r="I9" s="193"/>
      <c r="J9" s="194" t="s">
        <v>27</v>
      </c>
    </row>
    <row r="10" spans="1:10" ht="35.25" customHeight="1" x14ac:dyDescent="0.3">
      <c r="A10" s="197"/>
      <c r="B10" s="202"/>
      <c r="C10" s="202"/>
      <c r="D10" s="199"/>
      <c r="E10" s="199"/>
      <c r="F10" s="201"/>
      <c r="G10" s="187"/>
      <c r="H10" s="15" t="s">
        <v>8</v>
      </c>
      <c r="I10" s="49" t="s">
        <v>9</v>
      </c>
      <c r="J10" s="195"/>
    </row>
    <row r="11" spans="1:10" ht="46.8" customHeight="1" x14ac:dyDescent="0.3">
      <c r="A11" s="197"/>
      <c r="B11" s="202"/>
      <c r="C11" s="202"/>
      <c r="D11" s="199"/>
      <c r="E11" s="199"/>
      <c r="F11" s="201"/>
      <c r="G11" s="188"/>
      <c r="H11" s="15" t="s">
        <v>26</v>
      </c>
      <c r="I11" s="49" t="s">
        <v>10</v>
      </c>
      <c r="J11" s="195"/>
    </row>
    <row r="12" spans="1:10" x14ac:dyDescent="0.3">
      <c r="A12" s="53">
        <v>1</v>
      </c>
      <c r="B12" s="49">
        <v>2</v>
      </c>
      <c r="C12" s="49">
        <v>3</v>
      </c>
      <c r="D12" s="48">
        <v>4</v>
      </c>
      <c r="E12" s="51">
        <v>5</v>
      </c>
      <c r="F12" s="49">
        <v>6</v>
      </c>
      <c r="G12" s="7">
        <v>7</v>
      </c>
      <c r="H12" s="49">
        <v>8</v>
      </c>
      <c r="I12" s="49">
        <v>9</v>
      </c>
      <c r="J12" s="54">
        <v>10</v>
      </c>
    </row>
    <row r="13" spans="1:10" ht="15.6" customHeight="1" x14ac:dyDescent="0.3">
      <c r="A13" s="55"/>
      <c r="B13" s="189" t="s">
        <v>32</v>
      </c>
      <c r="C13" s="190"/>
      <c r="D13" s="190"/>
      <c r="E13" s="190"/>
      <c r="F13" s="190"/>
      <c r="G13" s="190"/>
      <c r="H13" s="190"/>
      <c r="I13" s="190"/>
      <c r="J13" s="191"/>
    </row>
    <row r="14" spans="1:10" ht="44.4" customHeight="1" x14ac:dyDescent="0.3">
      <c r="A14" s="133" t="s">
        <v>34</v>
      </c>
      <c r="B14" s="136" t="s">
        <v>33</v>
      </c>
      <c r="C14" s="139" t="s">
        <v>20</v>
      </c>
      <c r="D14" s="48" t="s">
        <v>12</v>
      </c>
      <c r="E14" s="10">
        <v>0</v>
      </c>
      <c r="F14" s="18">
        <f>E14</f>
        <v>0</v>
      </c>
      <c r="G14" s="18">
        <v>0</v>
      </c>
      <c r="H14" s="18">
        <f>G14-F14</f>
        <v>0</v>
      </c>
      <c r="I14" s="10">
        <v>0</v>
      </c>
      <c r="J14" s="113" t="s">
        <v>83</v>
      </c>
    </row>
    <row r="15" spans="1:10" ht="33" customHeight="1" x14ac:dyDescent="0.3">
      <c r="A15" s="134"/>
      <c r="B15" s="137"/>
      <c r="C15" s="140"/>
      <c r="D15" s="48" t="s">
        <v>13</v>
      </c>
      <c r="E15" s="85">
        <v>14000</v>
      </c>
      <c r="F15" s="19">
        <f>E15</f>
        <v>14000</v>
      </c>
      <c r="G15" s="19">
        <v>1540</v>
      </c>
      <c r="H15" s="18">
        <f t="shared" ref="H15:H30" si="0">G15-F15</f>
        <v>-12460</v>
      </c>
      <c r="I15" s="10">
        <f t="shared" ref="I15:I30" si="1">G15/F15*100</f>
        <v>11</v>
      </c>
      <c r="J15" s="114"/>
    </row>
    <row r="16" spans="1:10" ht="25.2" customHeight="1" x14ac:dyDescent="0.3">
      <c r="A16" s="135"/>
      <c r="B16" s="138"/>
      <c r="C16" s="141"/>
      <c r="D16" s="22" t="s">
        <v>23</v>
      </c>
      <c r="E16" s="99">
        <f>E14+E15</f>
        <v>14000</v>
      </c>
      <c r="F16" s="99">
        <f t="shared" ref="F16:H16" si="2">F14+F15</f>
        <v>14000</v>
      </c>
      <c r="G16" s="99">
        <f t="shared" si="2"/>
        <v>1540</v>
      </c>
      <c r="H16" s="99">
        <f t="shared" si="2"/>
        <v>-12460</v>
      </c>
      <c r="I16" s="23">
        <f t="shared" si="1"/>
        <v>11</v>
      </c>
      <c r="J16" s="115"/>
    </row>
    <row r="17" spans="1:10" ht="42.6" customHeight="1" x14ac:dyDescent="0.3">
      <c r="A17" s="133" t="s">
        <v>35</v>
      </c>
      <c r="B17" s="136" t="s">
        <v>36</v>
      </c>
      <c r="C17" s="139" t="s">
        <v>20</v>
      </c>
      <c r="D17" s="48" t="s">
        <v>12</v>
      </c>
      <c r="E17" s="10">
        <v>0</v>
      </c>
      <c r="F17" s="18">
        <v>0</v>
      </c>
      <c r="G17" s="18">
        <v>0</v>
      </c>
      <c r="H17" s="18">
        <f t="shared" si="0"/>
        <v>0</v>
      </c>
      <c r="I17" s="10">
        <v>0</v>
      </c>
      <c r="J17" s="116"/>
    </row>
    <row r="18" spans="1:10" ht="42" customHeight="1" x14ac:dyDescent="0.3">
      <c r="A18" s="134"/>
      <c r="B18" s="137"/>
      <c r="C18" s="140"/>
      <c r="D18" s="25" t="s">
        <v>13</v>
      </c>
      <c r="E18" s="47">
        <v>0</v>
      </c>
      <c r="F18" s="47">
        <f>E18</f>
        <v>0</v>
      </c>
      <c r="G18" s="47">
        <f>F18</f>
        <v>0</v>
      </c>
      <c r="H18" s="10">
        <f t="shared" si="0"/>
        <v>0</v>
      </c>
      <c r="I18" s="10">
        <v>0</v>
      </c>
      <c r="J18" s="117"/>
    </row>
    <row r="19" spans="1:10" ht="25.2" customHeight="1" x14ac:dyDescent="0.3">
      <c r="A19" s="135"/>
      <c r="B19" s="138"/>
      <c r="C19" s="141"/>
      <c r="D19" s="22" t="s">
        <v>23</v>
      </c>
      <c r="E19" s="99">
        <f>E17+E18</f>
        <v>0</v>
      </c>
      <c r="F19" s="99">
        <f t="shared" ref="F19:H19" si="3">F17+F18</f>
        <v>0</v>
      </c>
      <c r="G19" s="99">
        <f t="shared" si="3"/>
        <v>0</v>
      </c>
      <c r="H19" s="99">
        <f t="shared" si="3"/>
        <v>0</v>
      </c>
      <c r="I19" s="23">
        <v>0</v>
      </c>
      <c r="J19" s="118"/>
    </row>
    <row r="20" spans="1:10" ht="42.6" customHeight="1" x14ac:dyDescent="0.3">
      <c r="A20" s="133" t="s">
        <v>37</v>
      </c>
      <c r="B20" s="136" t="s">
        <v>38</v>
      </c>
      <c r="C20" s="139" t="s">
        <v>20</v>
      </c>
      <c r="D20" s="51" t="s">
        <v>12</v>
      </c>
      <c r="E20" s="10">
        <v>26947.599999999999</v>
      </c>
      <c r="F20" s="18">
        <v>26947.599999999999</v>
      </c>
      <c r="G20" s="18">
        <v>0</v>
      </c>
      <c r="H20" s="18">
        <f t="shared" ref="H20:H21" si="4">G20-F20</f>
        <v>-26947.599999999999</v>
      </c>
      <c r="I20" s="10">
        <v>0</v>
      </c>
      <c r="J20" s="116" t="s">
        <v>82</v>
      </c>
    </row>
    <row r="21" spans="1:10" ht="37.200000000000003" customHeight="1" x14ac:dyDescent="0.3">
      <c r="A21" s="134"/>
      <c r="B21" s="137"/>
      <c r="C21" s="142"/>
      <c r="D21" s="25" t="s">
        <v>13</v>
      </c>
      <c r="E21" s="47">
        <v>9484.7000000000007</v>
      </c>
      <c r="F21" s="47">
        <f>1682.2+775+2000+5027.5</f>
        <v>9484.7000000000007</v>
      </c>
      <c r="G21" s="47">
        <v>1780</v>
      </c>
      <c r="H21" s="10">
        <f t="shared" si="4"/>
        <v>-7704.7000000000007</v>
      </c>
      <c r="I21" s="10">
        <f t="shared" ref="I21:I24" si="5">G21/F21*100</f>
        <v>18.76706696047318</v>
      </c>
      <c r="J21" s="118"/>
    </row>
    <row r="22" spans="1:10" ht="44.4" customHeight="1" x14ac:dyDescent="0.3">
      <c r="A22" s="134"/>
      <c r="B22" s="137"/>
      <c r="C22" s="139" t="s">
        <v>21</v>
      </c>
      <c r="D22" s="51" t="s">
        <v>12</v>
      </c>
      <c r="E22" s="10">
        <v>0</v>
      </c>
      <c r="F22" s="18">
        <v>0</v>
      </c>
      <c r="G22" s="18">
        <v>0</v>
      </c>
      <c r="H22" s="18">
        <f t="shared" ref="H22:H26" si="6">G22-F22</f>
        <v>0</v>
      </c>
      <c r="I22" s="10">
        <v>0</v>
      </c>
      <c r="J22" s="57"/>
    </row>
    <row r="23" spans="1:10" ht="37.200000000000003" customHeight="1" x14ac:dyDescent="0.3">
      <c r="A23" s="134"/>
      <c r="B23" s="137"/>
      <c r="C23" s="142"/>
      <c r="D23" s="25" t="s">
        <v>13</v>
      </c>
      <c r="E23" s="47">
        <v>0</v>
      </c>
      <c r="F23" s="47">
        <f>E23</f>
        <v>0</v>
      </c>
      <c r="G23" s="47">
        <f>F23</f>
        <v>0</v>
      </c>
      <c r="H23" s="10">
        <f t="shared" si="6"/>
        <v>0</v>
      </c>
      <c r="I23" s="10">
        <v>0</v>
      </c>
      <c r="J23" s="58"/>
    </row>
    <row r="24" spans="1:10" ht="25.2" customHeight="1" x14ac:dyDescent="0.3">
      <c r="A24" s="135"/>
      <c r="B24" s="138"/>
      <c r="C24" s="77"/>
      <c r="D24" s="22" t="s">
        <v>23</v>
      </c>
      <c r="E24" s="99">
        <f>E20+E21+E22+E23</f>
        <v>36432.300000000003</v>
      </c>
      <c r="F24" s="99">
        <f t="shared" ref="F24:H24" si="7">F20+F21+F22+F23</f>
        <v>36432.300000000003</v>
      </c>
      <c r="G24" s="99">
        <f t="shared" si="7"/>
        <v>1780</v>
      </c>
      <c r="H24" s="99">
        <f t="shared" si="7"/>
        <v>-34652.300000000003</v>
      </c>
      <c r="I24" s="23">
        <f t="shared" si="5"/>
        <v>4.8857744364204283</v>
      </c>
      <c r="J24" s="56"/>
    </row>
    <row r="25" spans="1:10" ht="44.4" customHeight="1" x14ac:dyDescent="0.3">
      <c r="A25" s="133" t="s">
        <v>39</v>
      </c>
      <c r="B25" s="136" t="s">
        <v>40</v>
      </c>
      <c r="C25" s="139" t="s">
        <v>20</v>
      </c>
      <c r="D25" s="51" t="s">
        <v>12</v>
      </c>
      <c r="E25" s="10">
        <v>0</v>
      </c>
      <c r="F25" s="18">
        <v>0</v>
      </c>
      <c r="G25" s="18">
        <v>0</v>
      </c>
      <c r="H25" s="18">
        <f t="shared" si="6"/>
        <v>0</v>
      </c>
      <c r="I25" s="10">
        <v>0</v>
      </c>
      <c r="J25" s="116" t="s">
        <v>28</v>
      </c>
    </row>
    <row r="26" spans="1:10" ht="42" customHeight="1" x14ac:dyDescent="0.3">
      <c r="A26" s="134"/>
      <c r="B26" s="137"/>
      <c r="C26" s="140"/>
      <c r="D26" s="25" t="s">
        <v>13</v>
      </c>
      <c r="E26" s="47">
        <v>88300</v>
      </c>
      <c r="F26" s="47">
        <f>76079+2796+1000</f>
        <v>79875</v>
      </c>
      <c r="G26" s="47">
        <f>11316.1</f>
        <v>11316.1</v>
      </c>
      <c r="H26" s="10">
        <f t="shared" si="6"/>
        <v>-68558.899999999994</v>
      </c>
      <c r="I26" s="10">
        <f t="shared" ref="I26:I27" si="8">G26/F26*100</f>
        <v>14.167261345852896</v>
      </c>
      <c r="J26" s="117"/>
    </row>
    <row r="27" spans="1:10" ht="25.2" customHeight="1" x14ac:dyDescent="0.3">
      <c r="A27" s="135"/>
      <c r="B27" s="138"/>
      <c r="C27" s="142"/>
      <c r="D27" s="22" t="s">
        <v>23</v>
      </c>
      <c r="E27" s="99">
        <f>E25+E26</f>
        <v>88300</v>
      </c>
      <c r="F27" s="99">
        <f t="shared" ref="F27:H27" si="9">F25+F26</f>
        <v>79875</v>
      </c>
      <c r="G27" s="99">
        <f t="shared" si="9"/>
        <v>11316.1</v>
      </c>
      <c r="H27" s="99">
        <f t="shared" si="9"/>
        <v>-68558.899999999994</v>
      </c>
      <c r="I27" s="23">
        <f t="shared" si="8"/>
        <v>14.167261345852896</v>
      </c>
      <c r="J27" s="118"/>
    </row>
    <row r="28" spans="1:10" ht="44.4" customHeight="1" x14ac:dyDescent="0.3">
      <c r="A28" s="179"/>
      <c r="B28" s="176" t="s">
        <v>41</v>
      </c>
      <c r="C28" s="144"/>
      <c r="D28" s="35" t="s">
        <v>12</v>
      </c>
      <c r="E28" s="10">
        <f>E14+E17+E20+E22+E25</f>
        <v>26947.599999999999</v>
      </c>
      <c r="F28" s="10">
        <f t="shared" ref="F28:G28" si="10">F14+F17+F20+F22+F25</f>
        <v>26947.599999999999</v>
      </c>
      <c r="G28" s="10">
        <f t="shared" si="10"/>
        <v>0</v>
      </c>
      <c r="H28" s="18">
        <f t="shared" si="0"/>
        <v>-26947.599999999999</v>
      </c>
      <c r="I28" s="10">
        <v>0</v>
      </c>
      <c r="J28" s="59" t="s">
        <v>11</v>
      </c>
    </row>
    <row r="29" spans="1:10" ht="37.200000000000003" customHeight="1" x14ac:dyDescent="0.3">
      <c r="A29" s="180"/>
      <c r="B29" s="177"/>
      <c r="C29" s="146"/>
      <c r="D29" s="35" t="s">
        <v>13</v>
      </c>
      <c r="E29" s="85">
        <f>E15+E18+E21+E23+E26</f>
        <v>111784.7</v>
      </c>
      <c r="F29" s="85">
        <f t="shared" ref="F29" si="11">F15+F18+F21+F23+F26</f>
        <v>103359.7</v>
      </c>
      <c r="G29" s="85">
        <f>G15+G18+G21+G23+G26</f>
        <v>14636.1</v>
      </c>
      <c r="H29" s="18">
        <f t="shared" si="0"/>
        <v>-88723.599999999991</v>
      </c>
      <c r="I29" s="10">
        <f t="shared" si="1"/>
        <v>14.160354567592591</v>
      </c>
      <c r="J29" s="59" t="s">
        <v>11</v>
      </c>
    </row>
    <row r="30" spans="1:10" ht="28.8" customHeight="1" x14ac:dyDescent="0.3">
      <c r="A30" s="181"/>
      <c r="B30" s="178"/>
      <c r="C30" s="148"/>
      <c r="D30" s="36" t="s">
        <v>23</v>
      </c>
      <c r="E30" s="89">
        <f>SUM(E28:E29)</f>
        <v>138732.29999999999</v>
      </c>
      <c r="F30" s="37">
        <f>SUM(F28:F29)</f>
        <v>130307.29999999999</v>
      </c>
      <c r="G30" s="37">
        <f>SUM(G28:G29)</f>
        <v>14636.1</v>
      </c>
      <c r="H30" s="41">
        <f t="shared" si="0"/>
        <v>-115671.19999999998</v>
      </c>
      <c r="I30" s="23">
        <f t="shared" si="1"/>
        <v>11.231987770447244</v>
      </c>
      <c r="J30" s="59" t="s">
        <v>11</v>
      </c>
    </row>
    <row r="31" spans="1:10" ht="19.2" customHeight="1" x14ac:dyDescent="0.3">
      <c r="A31" s="162" t="s">
        <v>14</v>
      </c>
      <c r="B31" s="163"/>
      <c r="C31" s="163"/>
      <c r="D31" s="163"/>
      <c r="E31" s="163"/>
      <c r="F31" s="163"/>
      <c r="G31" s="163"/>
      <c r="H31" s="163"/>
      <c r="I31" s="163"/>
      <c r="J31" s="164"/>
    </row>
    <row r="32" spans="1:10" ht="19.2" customHeight="1" x14ac:dyDescent="0.3">
      <c r="A32" s="161"/>
      <c r="B32" s="165"/>
      <c r="C32" s="168" t="s">
        <v>20</v>
      </c>
      <c r="D32" s="61" t="s">
        <v>23</v>
      </c>
      <c r="E32" s="89">
        <f>E33+E34</f>
        <v>138732.29999999999</v>
      </c>
      <c r="F32" s="37">
        <f t="shared" ref="F32:I32" si="12">F33+F34</f>
        <v>130307.29999999999</v>
      </c>
      <c r="G32" s="37">
        <f t="shared" si="12"/>
        <v>14636.1</v>
      </c>
      <c r="H32" s="37">
        <f t="shared" si="12"/>
        <v>-115671.19999999998</v>
      </c>
      <c r="I32" s="37">
        <f t="shared" si="12"/>
        <v>14.160354567592591</v>
      </c>
      <c r="J32" s="84"/>
    </row>
    <row r="33" spans="1:10" ht="44.4" customHeight="1" x14ac:dyDescent="0.3">
      <c r="A33" s="161"/>
      <c r="B33" s="166"/>
      <c r="C33" s="168"/>
      <c r="D33" s="52" t="s">
        <v>12</v>
      </c>
      <c r="E33" s="81">
        <f>E14+E17+E20+E25</f>
        <v>26947.599999999999</v>
      </c>
      <c r="F33" s="81">
        <f t="shared" ref="F33:G33" si="13">F14+F17+F20+F25</f>
        <v>26947.599999999999</v>
      </c>
      <c r="G33" s="81">
        <f t="shared" si="13"/>
        <v>0</v>
      </c>
      <c r="H33" s="80">
        <f t="shared" ref="H33:H37" si="14">G33-F33</f>
        <v>-26947.599999999999</v>
      </c>
      <c r="I33" s="81">
        <v>0</v>
      </c>
      <c r="J33" s="82"/>
    </row>
    <row r="34" spans="1:10" ht="35.4" customHeight="1" x14ac:dyDescent="0.3">
      <c r="A34" s="161"/>
      <c r="B34" s="166"/>
      <c r="C34" s="168"/>
      <c r="D34" s="50" t="s">
        <v>13</v>
      </c>
      <c r="E34" s="81">
        <f>E15+E18+E21+E26</f>
        <v>111784.7</v>
      </c>
      <c r="F34" s="81">
        <f t="shared" ref="F34" si="15">F15+F18+F21+F26</f>
        <v>103359.7</v>
      </c>
      <c r="G34" s="81">
        <f>G15+G18+G21+G26</f>
        <v>14636.1</v>
      </c>
      <c r="H34" s="85">
        <f t="shared" si="14"/>
        <v>-88723.599999999991</v>
      </c>
      <c r="I34" s="10">
        <f t="shared" ref="I34" si="16">G34/F34*100</f>
        <v>14.160354567592591</v>
      </c>
      <c r="J34" s="58"/>
    </row>
    <row r="35" spans="1:10" ht="21.6" customHeight="1" x14ac:dyDescent="0.3">
      <c r="A35" s="161"/>
      <c r="B35" s="166"/>
      <c r="C35" s="169" t="s">
        <v>21</v>
      </c>
      <c r="D35" s="68" t="s">
        <v>23</v>
      </c>
      <c r="E35" s="88">
        <f>E36+E37</f>
        <v>0</v>
      </c>
      <c r="F35" s="88">
        <f t="shared" ref="F35:H35" si="17">F36+F37</f>
        <v>0</v>
      </c>
      <c r="G35" s="88">
        <f t="shared" si="17"/>
        <v>0</v>
      </c>
      <c r="H35" s="88">
        <f t="shared" si="17"/>
        <v>0</v>
      </c>
      <c r="I35" s="88">
        <v>0</v>
      </c>
      <c r="J35" s="78"/>
    </row>
    <row r="36" spans="1:10" ht="42.6" customHeight="1" x14ac:dyDescent="0.3">
      <c r="A36" s="161"/>
      <c r="B36" s="166"/>
      <c r="C36" s="126"/>
      <c r="D36" s="79" t="s">
        <v>12</v>
      </c>
      <c r="E36" s="81">
        <v>0</v>
      </c>
      <c r="F36" s="80">
        <v>0</v>
      </c>
      <c r="G36" s="80">
        <v>0</v>
      </c>
      <c r="H36" s="80">
        <f t="shared" si="14"/>
        <v>0</v>
      </c>
      <c r="I36" s="10">
        <v>0</v>
      </c>
      <c r="J36" s="57"/>
    </row>
    <row r="37" spans="1:10" ht="33.6" customHeight="1" x14ac:dyDescent="0.3">
      <c r="A37" s="161"/>
      <c r="B37" s="167"/>
      <c r="C37" s="128"/>
      <c r="D37" s="25" t="s">
        <v>13</v>
      </c>
      <c r="E37" s="47">
        <v>0</v>
      </c>
      <c r="F37" s="47">
        <f>E37</f>
        <v>0</v>
      </c>
      <c r="G37" s="47">
        <f>F37</f>
        <v>0</v>
      </c>
      <c r="H37" s="10">
        <f t="shared" si="14"/>
        <v>0</v>
      </c>
      <c r="I37" s="10">
        <v>0</v>
      </c>
      <c r="J37" s="58"/>
    </row>
    <row r="38" spans="1:10" ht="22.2" customHeight="1" x14ac:dyDescent="0.3">
      <c r="A38" s="170" t="s">
        <v>42</v>
      </c>
      <c r="B38" s="171"/>
      <c r="C38" s="171"/>
      <c r="D38" s="171"/>
      <c r="E38" s="171"/>
      <c r="F38" s="171"/>
      <c r="G38" s="171"/>
      <c r="H38" s="171"/>
      <c r="I38" s="171"/>
      <c r="J38" s="172"/>
    </row>
    <row r="39" spans="1:10" ht="42.6" customHeight="1" x14ac:dyDescent="0.3">
      <c r="A39" s="133" t="s">
        <v>44</v>
      </c>
      <c r="B39" s="119" t="s">
        <v>43</v>
      </c>
      <c r="C39" s="119" t="s">
        <v>45</v>
      </c>
      <c r="D39" s="14" t="s">
        <v>12</v>
      </c>
      <c r="E39" s="100">
        <v>0</v>
      </c>
      <c r="F39" s="20">
        <f>E39</f>
        <v>0</v>
      </c>
      <c r="G39" s="20">
        <v>0</v>
      </c>
      <c r="H39" s="18">
        <f>G39-F39</f>
        <v>0</v>
      </c>
      <c r="I39" s="20">
        <v>0</v>
      </c>
      <c r="J39" s="173"/>
    </row>
    <row r="40" spans="1:10" ht="33.6" customHeight="1" x14ac:dyDescent="0.3">
      <c r="A40" s="134"/>
      <c r="B40" s="120"/>
      <c r="C40" s="120"/>
      <c r="D40" s="3" t="s">
        <v>13</v>
      </c>
      <c r="E40" s="87">
        <v>0</v>
      </c>
      <c r="F40" s="21">
        <f>E40</f>
        <v>0</v>
      </c>
      <c r="G40" s="21">
        <v>0</v>
      </c>
      <c r="H40" s="18">
        <f>G40-F40</f>
        <v>0</v>
      </c>
      <c r="I40" s="20">
        <v>0</v>
      </c>
      <c r="J40" s="174"/>
    </row>
    <row r="41" spans="1:10" ht="25.8" customHeight="1" x14ac:dyDescent="0.3">
      <c r="A41" s="135"/>
      <c r="B41" s="160"/>
      <c r="C41" s="160"/>
      <c r="D41" s="36" t="s">
        <v>23</v>
      </c>
      <c r="E41" s="89">
        <f>SUM(E39:E40)</f>
        <v>0</v>
      </c>
      <c r="F41" s="37">
        <f t="shared" ref="F41:G41" si="18">SUM(F39:F40)</f>
        <v>0</v>
      </c>
      <c r="G41" s="37">
        <f t="shared" si="18"/>
        <v>0</v>
      </c>
      <c r="H41" s="41">
        <f t="shared" ref="H41:H44" si="19">G41-F41</f>
        <v>0</v>
      </c>
      <c r="I41" s="38">
        <v>0</v>
      </c>
      <c r="J41" s="175"/>
    </row>
    <row r="42" spans="1:10" ht="43.2" customHeight="1" x14ac:dyDescent="0.3">
      <c r="A42" s="145"/>
      <c r="B42" s="143" t="s">
        <v>46</v>
      </c>
      <c r="C42" s="144"/>
      <c r="D42" s="3" t="s">
        <v>12</v>
      </c>
      <c r="E42" s="87">
        <f>E39</f>
        <v>0</v>
      </c>
      <c r="F42" s="21">
        <f t="shared" ref="F42:G42" si="20">F39</f>
        <v>0</v>
      </c>
      <c r="G42" s="21">
        <f t="shared" si="20"/>
        <v>0</v>
      </c>
      <c r="H42" s="18">
        <f t="shared" si="19"/>
        <v>0</v>
      </c>
      <c r="I42" s="20">
        <v>0</v>
      </c>
      <c r="J42" s="63"/>
    </row>
    <row r="43" spans="1:10" ht="30.6" customHeight="1" x14ac:dyDescent="0.3">
      <c r="A43" s="145"/>
      <c r="B43" s="145"/>
      <c r="C43" s="146"/>
      <c r="D43" s="3" t="s">
        <v>13</v>
      </c>
      <c r="E43" s="87">
        <f>E40</f>
        <v>0</v>
      </c>
      <c r="F43" s="21">
        <f t="shared" ref="F43:H43" si="21">F40</f>
        <v>0</v>
      </c>
      <c r="G43" s="21">
        <f t="shared" si="21"/>
        <v>0</v>
      </c>
      <c r="H43" s="21">
        <f t="shared" si="21"/>
        <v>0</v>
      </c>
      <c r="I43" s="20">
        <v>0</v>
      </c>
      <c r="J43" s="64"/>
    </row>
    <row r="44" spans="1:10" ht="20.399999999999999" customHeight="1" x14ac:dyDescent="0.3">
      <c r="A44" s="147"/>
      <c r="B44" s="147"/>
      <c r="C44" s="148"/>
      <c r="D44" s="36" t="s">
        <v>23</v>
      </c>
      <c r="E44" s="89">
        <f>SUM(E42:E43)</f>
        <v>0</v>
      </c>
      <c r="F44" s="37">
        <f>SUM(F42:F43)</f>
        <v>0</v>
      </c>
      <c r="G44" s="37">
        <f>SUM(G42:G43)</f>
        <v>0</v>
      </c>
      <c r="H44" s="41">
        <f t="shared" si="19"/>
        <v>0</v>
      </c>
      <c r="I44" s="38">
        <v>0</v>
      </c>
      <c r="J44" s="63"/>
    </row>
    <row r="45" spans="1:10" ht="27.6" customHeight="1" x14ac:dyDescent="0.3">
      <c r="A45" s="170" t="s">
        <v>47</v>
      </c>
      <c r="B45" s="171"/>
      <c r="C45" s="171"/>
      <c r="D45" s="171"/>
      <c r="E45" s="171"/>
      <c r="F45" s="171"/>
      <c r="G45" s="171"/>
      <c r="H45" s="171"/>
      <c r="I45" s="176"/>
      <c r="J45" s="172"/>
    </row>
    <row r="46" spans="1:10" ht="46.2" customHeight="1" x14ac:dyDescent="0.3">
      <c r="A46" s="133" t="s">
        <v>48</v>
      </c>
      <c r="B46" s="119" t="s">
        <v>50</v>
      </c>
      <c r="C46" s="119" t="s">
        <v>20</v>
      </c>
      <c r="D46" s="14" t="s">
        <v>12</v>
      </c>
      <c r="E46" s="100">
        <v>0</v>
      </c>
      <c r="F46" s="20">
        <v>0</v>
      </c>
      <c r="G46" s="20">
        <v>0</v>
      </c>
      <c r="H46" s="33">
        <v>0</v>
      </c>
      <c r="I46" s="21">
        <v>0</v>
      </c>
      <c r="J46" s="103"/>
    </row>
    <row r="47" spans="1:10" ht="69.599999999999994" customHeight="1" x14ac:dyDescent="0.3">
      <c r="A47" s="134"/>
      <c r="B47" s="120"/>
      <c r="C47" s="120"/>
      <c r="D47" s="3" t="s">
        <v>13</v>
      </c>
      <c r="E47" s="87">
        <v>6503</v>
      </c>
      <c r="F47" s="21">
        <f>3+1000+899.3+5500</f>
        <v>7402.3</v>
      </c>
      <c r="G47" s="21">
        <f>263.6</f>
        <v>263.60000000000002</v>
      </c>
      <c r="H47" s="34">
        <f>G47-F47</f>
        <v>-7138.7</v>
      </c>
      <c r="I47" s="21">
        <f>G47/F47*100</f>
        <v>3.5610553476622133</v>
      </c>
      <c r="J47" s="111" t="s">
        <v>86</v>
      </c>
    </row>
    <row r="48" spans="1:10" ht="25.95" customHeight="1" x14ac:dyDescent="0.3">
      <c r="A48" s="135"/>
      <c r="B48" s="160"/>
      <c r="C48" s="160"/>
      <c r="D48" s="36" t="s">
        <v>23</v>
      </c>
      <c r="E48" s="89">
        <f>SUM(E46:E47)</f>
        <v>6503</v>
      </c>
      <c r="F48" s="37">
        <f t="shared" ref="F48:G48" si="22">SUM(F46:F47)</f>
        <v>7402.3</v>
      </c>
      <c r="G48" s="37">
        <f t="shared" si="22"/>
        <v>263.60000000000002</v>
      </c>
      <c r="H48" s="42">
        <f t="shared" ref="H48:H102" si="23">G48-F48</f>
        <v>-7138.7</v>
      </c>
      <c r="I48" s="37">
        <f>G48/F48*100</f>
        <v>3.5610553476622133</v>
      </c>
      <c r="J48" s="60"/>
    </row>
    <row r="49" spans="1:10" ht="48.6" customHeight="1" x14ac:dyDescent="0.3">
      <c r="A49" s="133" t="s">
        <v>49</v>
      </c>
      <c r="B49" s="119" t="s">
        <v>51</v>
      </c>
      <c r="C49" s="119" t="s">
        <v>20</v>
      </c>
      <c r="D49" s="14" t="s">
        <v>12</v>
      </c>
      <c r="E49" s="100">
        <v>732.3</v>
      </c>
      <c r="F49" s="20">
        <v>732.3</v>
      </c>
      <c r="G49" s="20">
        <v>0</v>
      </c>
      <c r="H49" s="33">
        <v>0</v>
      </c>
      <c r="I49" s="21">
        <v>0</v>
      </c>
      <c r="J49" s="119" t="s">
        <v>84</v>
      </c>
    </row>
    <row r="50" spans="1:10" ht="33" customHeight="1" x14ac:dyDescent="0.3">
      <c r="A50" s="134"/>
      <c r="B50" s="120"/>
      <c r="C50" s="120"/>
      <c r="D50" s="3" t="s">
        <v>13</v>
      </c>
      <c r="E50" s="87">
        <v>3000</v>
      </c>
      <c r="F50" s="21">
        <f>E50</f>
        <v>3000</v>
      </c>
      <c r="G50" s="21">
        <v>109.4</v>
      </c>
      <c r="H50" s="34">
        <f>G50-F50</f>
        <v>-2890.6</v>
      </c>
      <c r="I50" s="21">
        <f>G50/F50*100</f>
        <v>3.6466666666666669</v>
      </c>
      <c r="J50" s="120"/>
    </row>
    <row r="51" spans="1:10" ht="28.8" customHeight="1" x14ac:dyDescent="0.3">
      <c r="A51" s="134"/>
      <c r="B51" s="120"/>
      <c r="C51" s="160"/>
      <c r="D51" s="36" t="s">
        <v>23</v>
      </c>
      <c r="E51" s="89">
        <f>SUM(E49:E50)</f>
        <v>3732.3</v>
      </c>
      <c r="F51" s="37">
        <f t="shared" ref="F51:G51" si="24">SUM(F49:F50)</f>
        <v>3732.3</v>
      </c>
      <c r="G51" s="37">
        <f t="shared" si="24"/>
        <v>109.4</v>
      </c>
      <c r="H51" s="42">
        <f t="shared" ref="H51:H56" si="25">G51-F51</f>
        <v>-3622.9</v>
      </c>
      <c r="I51" s="37">
        <f t="shared" ref="I51:I102" si="26">G51/F51*100</f>
        <v>2.9311684484098275</v>
      </c>
      <c r="J51" s="120"/>
    </row>
    <row r="52" spans="1:10" ht="43.8" customHeight="1" x14ac:dyDescent="0.3">
      <c r="A52" s="134"/>
      <c r="B52" s="120"/>
      <c r="C52" s="119" t="s">
        <v>60</v>
      </c>
      <c r="D52" s="104" t="s">
        <v>12</v>
      </c>
      <c r="E52" s="105">
        <v>63.1</v>
      </c>
      <c r="F52" s="105">
        <v>63.1</v>
      </c>
      <c r="G52" s="105">
        <v>0</v>
      </c>
      <c r="H52" s="106">
        <f t="shared" si="25"/>
        <v>-63.1</v>
      </c>
      <c r="I52" s="86">
        <v>0</v>
      </c>
      <c r="J52" s="110"/>
    </row>
    <row r="53" spans="1:10" ht="40.200000000000003" customHeight="1" x14ac:dyDescent="0.3">
      <c r="A53" s="134"/>
      <c r="B53" s="120"/>
      <c r="C53" s="120"/>
      <c r="D53" s="3" t="s">
        <v>13</v>
      </c>
      <c r="E53" s="87">
        <v>0</v>
      </c>
      <c r="F53" s="21">
        <f>E53</f>
        <v>0</v>
      </c>
      <c r="G53" s="21">
        <v>0</v>
      </c>
      <c r="H53" s="42">
        <f t="shared" si="25"/>
        <v>0</v>
      </c>
      <c r="I53" s="21">
        <v>0</v>
      </c>
      <c r="J53" s="110"/>
    </row>
    <row r="54" spans="1:10" ht="28.8" customHeight="1" x14ac:dyDescent="0.3">
      <c r="A54" s="135"/>
      <c r="B54" s="160"/>
      <c r="C54" s="160"/>
      <c r="D54" s="36" t="s">
        <v>23</v>
      </c>
      <c r="E54" s="89">
        <f>SUM(E52:E53)</f>
        <v>63.1</v>
      </c>
      <c r="F54" s="37">
        <f>SUM(F52:F53)</f>
        <v>63.1</v>
      </c>
      <c r="G54" s="37">
        <f t="shared" ref="G54" si="27">SUM(G52:G53)</f>
        <v>0</v>
      </c>
      <c r="H54" s="42">
        <f t="shared" si="25"/>
        <v>-63.1</v>
      </c>
      <c r="I54" s="37">
        <f t="shared" ref="I54" si="28">G54/F54*100</f>
        <v>0</v>
      </c>
      <c r="J54" s="60"/>
    </row>
    <row r="55" spans="1:10" ht="46.2" customHeight="1" x14ac:dyDescent="0.3">
      <c r="A55" s="133" t="s">
        <v>52</v>
      </c>
      <c r="B55" s="119" t="s">
        <v>54</v>
      </c>
      <c r="C55" s="119" t="s">
        <v>20</v>
      </c>
      <c r="D55" s="14" t="s">
        <v>12</v>
      </c>
      <c r="E55" s="100">
        <v>0</v>
      </c>
      <c r="F55" s="20">
        <v>0</v>
      </c>
      <c r="G55" s="20">
        <v>0</v>
      </c>
      <c r="H55" s="42">
        <f t="shared" si="25"/>
        <v>0</v>
      </c>
      <c r="I55" s="21">
        <v>0</v>
      </c>
      <c r="J55" s="65"/>
    </row>
    <row r="56" spans="1:10" ht="44.4" customHeight="1" x14ac:dyDescent="0.3">
      <c r="A56" s="134"/>
      <c r="B56" s="120"/>
      <c r="C56" s="120"/>
      <c r="D56" s="3" t="s">
        <v>13</v>
      </c>
      <c r="E56" s="87">
        <v>0</v>
      </c>
      <c r="F56" s="21">
        <v>0</v>
      </c>
      <c r="G56" s="21">
        <v>0</v>
      </c>
      <c r="H56" s="42">
        <f t="shared" si="25"/>
        <v>0</v>
      </c>
      <c r="I56" s="21">
        <v>0</v>
      </c>
      <c r="J56" s="66"/>
    </row>
    <row r="57" spans="1:10" ht="25.95" customHeight="1" x14ac:dyDescent="0.3">
      <c r="A57" s="135"/>
      <c r="B57" s="160"/>
      <c r="C57" s="160"/>
      <c r="D57" s="36" t="s">
        <v>23</v>
      </c>
      <c r="E57" s="89">
        <f>SUM(E55:E56)</f>
        <v>0</v>
      </c>
      <c r="F57" s="37">
        <f t="shared" ref="F57:G57" si="29">SUM(F55:F56)</f>
        <v>0</v>
      </c>
      <c r="G57" s="37">
        <f t="shared" si="29"/>
        <v>0</v>
      </c>
      <c r="H57" s="42">
        <f t="shared" ref="H57" si="30">G57-F57</f>
        <v>0</v>
      </c>
      <c r="I57" s="37">
        <v>0</v>
      </c>
      <c r="J57" s="60"/>
    </row>
    <row r="58" spans="1:10" ht="48.6" customHeight="1" x14ac:dyDescent="0.3">
      <c r="A58" s="133" t="s">
        <v>53</v>
      </c>
      <c r="B58" s="119" t="s">
        <v>55</v>
      </c>
      <c r="C58" s="119" t="s">
        <v>21</v>
      </c>
      <c r="D58" s="14" t="s">
        <v>12</v>
      </c>
      <c r="E58" s="100">
        <v>0</v>
      </c>
      <c r="F58" s="20">
        <v>0</v>
      </c>
      <c r="G58" s="20">
        <v>0</v>
      </c>
      <c r="H58" s="33">
        <v>0</v>
      </c>
      <c r="I58" s="21">
        <v>0</v>
      </c>
      <c r="J58" s="65"/>
    </row>
    <row r="59" spans="1:10" ht="56.4" customHeight="1" x14ac:dyDescent="0.3">
      <c r="A59" s="134"/>
      <c r="B59" s="120"/>
      <c r="C59" s="120"/>
      <c r="D59" s="3" t="s">
        <v>13</v>
      </c>
      <c r="E59" s="87">
        <v>0</v>
      </c>
      <c r="F59" s="21">
        <f>E59</f>
        <v>0</v>
      </c>
      <c r="G59" s="21">
        <v>0</v>
      </c>
      <c r="H59" s="34">
        <f>G59-F59</f>
        <v>0</v>
      </c>
      <c r="I59" s="21">
        <v>0</v>
      </c>
      <c r="J59" s="66"/>
    </row>
    <row r="60" spans="1:10" ht="28.8" customHeight="1" x14ac:dyDescent="0.3">
      <c r="A60" s="135"/>
      <c r="B60" s="160"/>
      <c r="C60" s="160"/>
      <c r="D60" s="36" t="s">
        <v>23</v>
      </c>
      <c r="E60" s="89">
        <f>SUM(E58:E59)</f>
        <v>0</v>
      </c>
      <c r="F60" s="37">
        <f t="shared" ref="F60:G60" si="31">SUM(F58:F59)</f>
        <v>0</v>
      </c>
      <c r="G60" s="37">
        <f t="shared" si="31"/>
        <v>0</v>
      </c>
      <c r="H60" s="42">
        <f t="shared" ref="H60" si="32">G60-F60</f>
        <v>0</v>
      </c>
      <c r="I60" s="37">
        <v>0</v>
      </c>
      <c r="J60" s="67"/>
    </row>
    <row r="61" spans="1:10" ht="43.8" customHeight="1" x14ac:dyDescent="0.3">
      <c r="A61" s="133" t="s">
        <v>56</v>
      </c>
      <c r="B61" s="119" t="s">
        <v>58</v>
      </c>
      <c r="C61" s="119" t="s">
        <v>20</v>
      </c>
      <c r="D61" s="14" t="s">
        <v>12</v>
      </c>
      <c r="E61" s="100">
        <v>0</v>
      </c>
      <c r="F61" s="20">
        <v>0</v>
      </c>
      <c r="G61" s="20">
        <v>0</v>
      </c>
      <c r="H61" s="33">
        <v>0</v>
      </c>
      <c r="I61" s="21">
        <v>0</v>
      </c>
      <c r="J61" s="103"/>
    </row>
    <row r="62" spans="1:10" ht="44.4" customHeight="1" x14ac:dyDescent="0.3">
      <c r="A62" s="134"/>
      <c r="B62" s="120"/>
      <c r="C62" s="120"/>
      <c r="D62" s="3" t="s">
        <v>13</v>
      </c>
      <c r="E62" s="87">
        <v>73000</v>
      </c>
      <c r="F62" s="21">
        <f>26332.6+11980.7+3753+1294.5+859+6710.1+2000+4276+331.8+1331.2+1007.8+1249+3825+7000+150</f>
        <v>72100.700000000012</v>
      </c>
      <c r="G62" s="21">
        <f>4959+207.3+105.5+54.1+371.3+126.3+337.6+41.9+84.1+9.8+88.7+483.1+3978.5</f>
        <v>10847.2</v>
      </c>
      <c r="H62" s="34">
        <f>G62-F62</f>
        <v>-61253.500000000015</v>
      </c>
      <c r="I62" s="21">
        <f>G62/F62*100</f>
        <v>15.044514130930766</v>
      </c>
      <c r="J62" s="66" t="s">
        <v>28</v>
      </c>
    </row>
    <row r="63" spans="1:10" ht="25.95" customHeight="1" x14ac:dyDescent="0.3">
      <c r="A63" s="134"/>
      <c r="B63" s="120"/>
      <c r="C63" s="160"/>
      <c r="D63" s="36" t="s">
        <v>23</v>
      </c>
      <c r="E63" s="89">
        <f>SUM(E61:E62)</f>
        <v>73000</v>
      </c>
      <c r="F63" s="37">
        <f t="shared" ref="F63:G63" si="33">SUM(F61:F62)</f>
        <v>72100.700000000012</v>
      </c>
      <c r="G63" s="37">
        <f t="shared" si="33"/>
        <v>10847.2</v>
      </c>
      <c r="H63" s="42">
        <f t="shared" ref="H63" si="34">G63-F63</f>
        <v>-61253.500000000015</v>
      </c>
      <c r="I63" s="37">
        <f>G63/F63*100</f>
        <v>15.044514130930766</v>
      </c>
      <c r="J63" s="60"/>
    </row>
    <row r="64" spans="1:10" ht="46.2" customHeight="1" x14ac:dyDescent="0.3">
      <c r="A64" s="134"/>
      <c r="B64" s="120"/>
      <c r="C64" s="119" t="s">
        <v>21</v>
      </c>
      <c r="D64" s="14" t="s">
        <v>12</v>
      </c>
      <c r="E64" s="100">
        <v>0</v>
      </c>
      <c r="F64" s="20">
        <v>0</v>
      </c>
      <c r="G64" s="20">
        <v>0</v>
      </c>
      <c r="H64" s="33">
        <v>0</v>
      </c>
      <c r="I64" s="21">
        <v>0</v>
      </c>
      <c r="J64" s="65"/>
    </row>
    <row r="65" spans="1:10" ht="39.6" customHeight="1" x14ac:dyDescent="0.3">
      <c r="A65" s="134"/>
      <c r="B65" s="120"/>
      <c r="C65" s="120"/>
      <c r="D65" s="3" t="s">
        <v>13</v>
      </c>
      <c r="E65" s="87">
        <v>2200</v>
      </c>
      <c r="F65" s="87">
        <f>2200+8425</f>
        <v>10625</v>
      </c>
      <c r="G65" s="87">
        <v>100</v>
      </c>
      <c r="H65" s="34">
        <f>G65-F65</f>
        <v>-10525</v>
      </c>
      <c r="I65" s="21">
        <f>G65/F65*100</f>
        <v>0.94117647058823517</v>
      </c>
      <c r="J65" s="66" t="s">
        <v>81</v>
      </c>
    </row>
    <row r="66" spans="1:10" ht="25.95" customHeight="1" x14ac:dyDescent="0.3">
      <c r="A66" s="134"/>
      <c r="B66" s="120"/>
      <c r="C66" s="160"/>
      <c r="D66" s="36" t="s">
        <v>23</v>
      </c>
      <c r="E66" s="89">
        <f>SUM(E64:E65)</f>
        <v>2200</v>
      </c>
      <c r="F66" s="37">
        <f t="shared" ref="F66:G66" si="35">SUM(F64:F65)</f>
        <v>10625</v>
      </c>
      <c r="G66" s="37">
        <f t="shared" si="35"/>
        <v>100</v>
      </c>
      <c r="H66" s="42">
        <f t="shared" ref="H66" si="36">G66-F66</f>
        <v>-10525</v>
      </c>
      <c r="I66" s="37">
        <f>G66/F66*100</f>
        <v>0.94117647058823517</v>
      </c>
      <c r="J66" s="60"/>
    </row>
    <row r="67" spans="1:10" ht="46.2" customHeight="1" x14ac:dyDescent="0.3">
      <c r="A67" s="134"/>
      <c r="B67" s="120"/>
      <c r="C67" s="119" t="s">
        <v>61</v>
      </c>
      <c r="D67" s="14" t="s">
        <v>12</v>
      </c>
      <c r="E67" s="100">
        <v>1321.2</v>
      </c>
      <c r="F67" s="100">
        <f>E67</f>
        <v>1321.2</v>
      </c>
      <c r="G67" s="100">
        <v>0</v>
      </c>
      <c r="H67" s="34">
        <f t="shared" ref="H67:H70" si="37">G67-F67</f>
        <v>-1321.2</v>
      </c>
      <c r="I67" s="21">
        <v>0</v>
      </c>
      <c r="J67" s="65"/>
    </row>
    <row r="68" spans="1:10" ht="44.4" customHeight="1" x14ac:dyDescent="0.3">
      <c r="A68" s="134"/>
      <c r="B68" s="120"/>
      <c r="C68" s="120"/>
      <c r="D68" s="3" t="s">
        <v>13</v>
      </c>
      <c r="E68" s="87">
        <v>0</v>
      </c>
      <c r="F68" s="21">
        <v>0</v>
      </c>
      <c r="G68" s="21">
        <v>0</v>
      </c>
      <c r="H68" s="34">
        <f t="shared" si="37"/>
        <v>0</v>
      </c>
      <c r="I68" s="21">
        <v>0</v>
      </c>
      <c r="J68" s="66"/>
    </row>
    <row r="69" spans="1:10" ht="25.95" customHeight="1" x14ac:dyDescent="0.3">
      <c r="A69" s="134"/>
      <c r="B69" s="120"/>
      <c r="C69" s="160"/>
      <c r="D69" s="36" t="s">
        <v>23</v>
      </c>
      <c r="E69" s="89">
        <f>SUM(E67:E68)</f>
        <v>1321.2</v>
      </c>
      <c r="F69" s="37">
        <f t="shared" ref="F69:G69" si="38">SUM(F67:F68)</f>
        <v>1321.2</v>
      </c>
      <c r="G69" s="37">
        <f t="shared" si="38"/>
        <v>0</v>
      </c>
      <c r="H69" s="42">
        <f t="shared" si="37"/>
        <v>-1321.2</v>
      </c>
      <c r="I69" s="37">
        <f>G69/F69*100</f>
        <v>0</v>
      </c>
      <c r="J69" s="60"/>
    </row>
    <row r="70" spans="1:10" ht="46.2" customHeight="1" x14ac:dyDescent="0.3">
      <c r="A70" s="134"/>
      <c r="B70" s="120"/>
      <c r="C70" s="119" t="s">
        <v>60</v>
      </c>
      <c r="D70" s="14" t="s">
        <v>12</v>
      </c>
      <c r="E70" s="100">
        <v>34</v>
      </c>
      <c r="F70" s="100">
        <v>34</v>
      </c>
      <c r="G70" s="100">
        <v>0</v>
      </c>
      <c r="H70" s="34">
        <f t="shared" si="37"/>
        <v>-34</v>
      </c>
      <c r="I70" s="21">
        <v>0</v>
      </c>
      <c r="J70" s="65"/>
    </row>
    <row r="71" spans="1:10" ht="44.4" customHeight="1" x14ac:dyDescent="0.3">
      <c r="A71" s="134"/>
      <c r="B71" s="120"/>
      <c r="C71" s="120"/>
      <c r="D71" s="3" t="s">
        <v>13</v>
      </c>
      <c r="E71" s="87">
        <v>0</v>
      </c>
      <c r="F71" s="21">
        <v>0</v>
      </c>
      <c r="G71" s="21">
        <v>0</v>
      </c>
      <c r="H71" s="34">
        <v>0</v>
      </c>
      <c r="I71" s="21">
        <v>0</v>
      </c>
      <c r="J71" s="66"/>
    </row>
    <row r="72" spans="1:10" ht="25.95" customHeight="1" x14ac:dyDescent="0.3">
      <c r="A72" s="135"/>
      <c r="B72" s="160"/>
      <c r="C72" s="160"/>
      <c r="D72" s="39" t="s">
        <v>23</v>
      </c>
      <c r="E72" s="101">
        <f>SUM(E70:E71)</f>
        <v>34</v>
      </c>
      <c r="F72" s="40">
        <f t="shared" ref="F72:G72" si="39">SUM(F70:F71)</f>
        <v>34</v>
      </c>
      <c r="G72" s="40">
        <f t="shared" si="39"/>
        <v>0</v>
      </c>
      <c r="H72" s="43">
        <f t="shared" ref="H72:H75" si="40">G72-F72</f>
        <v>-34</v>
      </c>
      <c r="I72" s="40">
        <f>G72/F72*100</f>
        <v>0</v>
      </c>
      <c r="J72" s="62"/>
    </row>
    <row r="73" spans="1:10" ht="28.2" customHeight="1" x14ac:dyDescent="0.3">
      <c r="A73" s="133" t="s">
        <v>57</v>
      </c>
      <c r="B73" s="119" t="s">
        <v>59</v>
      </c>
      <c r="C73" s="119" t="s">
        <v>20</v>
      </c>
      <c r="D73" s="91" t="s">
        <v>63</v>
      </c>
      <c r="E73" s="87">
        <v>0</v>
      </c>
      <c r="F73" s="21">
        <f>1635.9+2710</f>
        <v>4345.8999999999996</v>
      </c>
      <c r="G73" s="21">
        <v>0</v>
      </c>
      <c r="H73" s="112">
        <f t="shared" si="40"/>
        <v>-4345.8999999999996</v>
      </c>
      <c r="I73" s="21"/>
      <c r="J73" s="121" t="s">
        <v>85</v>
      </c>
    </row>
    <row r="74" spans="1:10" ht="48.6" customHeight="1" x14ac:dyDescent="0.3">
      <c r="A74" s="134"/>
      <c r="B74" s="120"/>
      <c r="C74" s="120"/>
      <c r="D74" s="14" t="s">
        <v>12</v>
      </c>
      <c r="E74" s="100">
        <v>8049.6</v>
      </c>
      <c r="F74" s="20">
        <f>4238.7+2558.7</f>
        <v>6797.4</v>
      </c>
      <c r="G74" s="20">
        <v>0</v>
      </c>
      <c r="H74" s="112">
        <f t="shared" si="40"/>
        <v>-6797.4</v>
      </c>
      <c r="I74" s="20">
        <v>0</v>
      </c>
      <c r="J74" s="122"/>
    </row>
    <row r="75" spans="1:10" ht="56.4" customHeight="1" x14ac:dyDescent="0.3">
      <c r="A75" s="134"/>
      <c r="B75" s="120"/>
      <c r="C75" s="120"/>
      <c r="D75" s="3" t="s">
        <v>13</v>
      </c>
      <c r="E75" s="87">
        <v>2123.1999999999998</v>
      </c>
      <c r="F75" s="21">
        <f>697+1426.2</f>
        <v>2123.1999999999998</v>
      </c>
      <c r="G75" s="21">
        <v>0</v>
      </c>
      <c r="H75" s="112">
        <f t="shared" si="40"/>
        <v>-2123.1999999999998</v>
      </c>
      <c r="I75" s="21">
        <f>G75/F75*100</f>
        <v>0</v>
      </c>
      <c r="J75" s="122"/>
    </row>
    <row r="76" spans="1:10" ht="28.8" customHeight="1" x14ac:dyDescent="0.3">
      <c r="A76" s="135"/>
      <c r="B76" s="160"/>
      <c r="C76" s="160"/>
      <c r="D76" s="39" t="s">
        <v>23</v>
      </c>
      <c r="E76" s="101">
        <f>SUM(E73:E75)</f>
        <v>10172.799999999999</v>
      </c>
      <c r="F76" s="40">
        <f t="shared" ref="F76:G76" si="41">SUM(F73:F75)</f>
        <v>13266.5</v>
      </c>
      <c r="G76" s="40">
        <f t="shared" si="41"/>
        <v>0</v>
      </c>
      <c r="H76" s="37">
        <f t="shared" si="23"/>
        <v>-13266.5</v>
      </c>
      <c r="I76" s="90">
        <f t="shared" ref="I76:I77" si="42">G76/F76*100</f>
        <v>0</v>
      </c>
      <c r="J76" s="123"/>
    </row>
    <row r="77" spans="1:10" ht="28.2" customHeight="1" x14ac:dyDescent="0.3">
      <c r="A77" s="133"/>
      <c r="B77" s="143" t="s">
        <v>62</v>
      </c>
      <c r="C77" s="144"/>
      <c r="D77" s="91" t="s">
        <v>63</v>
      </c>
      <c r="E77" s="87">
        <f>E73</f>
        <v>0</v>
      </c>
      <c r="F77" s="87">
        <f t="shared" ref="F77:G77" si="43">F73</f>
        <v>4345.8999999999996</v>
      </c>
      <c r="G77" s="87">
        <f t="shared" si="43"/>
        <v>0</v>
      </c>
      <c r="H77" s="21">
        <f t="shared" si="23"/>
        <v>-4345.8999999999996</v>
      </c>
      <c r="I77" s="90">
        <f t="shared" si="42"/>
        <v>0</v>
      </c>
      <c r="J77" s="60"/>
    </row>
    <row r="78" spans="1:10" ht="42.6" customHeight="1" x14ac:dyDescent="0.3">
      <c r="A78" s="134"/>
      <c r="B78" s="145"/>
      <c r="C78" s="146"/>
      <c r="D78" s="3" t="s">
        <v>12</v>
      </c>
      <c r="E78" s="87">
        <f>E46+E49+E52+E55+E58+E61+E64+E67+E70+E74</f>
        <v>10200.200000000001</v>
      </c>
      <c r="F78" s="87">
        <f t="shared" ref="F78:G78" si="44">F46+F49+F52+F55+F58+F61+F64+F67+F70+F74</f>
        <v>8948</v>
      </c>
      <c r="G78" s="87">
        <f t="shared" si="44"/>
        <v>0</v>
      </c>
      <c r="H78" s="21">
        <f t="shared" si="23"/>
        <v>-8948</v>
      </c>
      <c r="I78" s="21">
        <v>0</v>
      </c>
      <c r="J78" s="63"/>
    </row>
    <row r="79" spans="1:10" ht="30" customHeight="1" x14ac:dyDescent="0.3">
      <c r="A79" s="134"/>
      <c r="B79" s="145"/>
      <c r="C79" s="146"/>
      <c r="D79" s="3" t="s">
        <v>13</v>
      </c>
      <c r="E79" s="87">
        <f>E47+E50+E53+E56+E59+E62+E65+E68+E71+E75</f>
        <v>86826.2</v>
      </c>
      <c r="F79" s="87">
        <f t="shared" ref="F79:G79" si="45">F47+F50+F53+F56+F59+F62+F65+F68+F71+F75</f>
        <v>95251.200000000012</v>
      </c>
      <c r="G79" s="87">
        <f t="shared" si="45"/>
        <v>11320.2</v>
      </c>
      <c r="H79" s="21">
        <f t="shared" si="23"/>
        <v>-83931.000000000015</v>
      </c>
      <c r="I79" s="21">
        <f t="shared" si="26"/>
        <v>11.884574682523684</v>
      </c>
      <c r="J79" s="64"/>
    </row>
    <row r="80" spans="1:10" ht="28.8" customHeight="1" x14ac:dyDescent="0.3">
      <c r="A80" s="135"/>
      <c r="B80" s="147"/>
      <c r="C80" s="148"/>
      <c r="D80" s="36" t="s">
        <v>23</v>
      </c>
      <c r="E80" s="89">
        <f>E77+E78+E79</f>
        <v>97026.4</v>
      </c>
      <c r="F80" s="37">
        <f>SUM(F78:F79)</f>
        <v>104199.20000000001</v>
      </c>
      <c r="G80" s="37">
        <f>SUM(G78:G79)</f>
        <v>11320.2</v>
      </c>
      <c r="H80" s="37">
        <f t="shared" si="23"/>
        <v>-92879.000000000015</v>
      </c>
      <c r="I80" s="37">
        <f t="shared" si="26"/>
        <v>10.86399895584611</v>
      </c>
      <c r="J80" s="68"/>
    </row>
    <row r="81" spans="1:10" ht="19.2" customHeight="1" x14ac:dyDescent="0.3">
      <c r="A81" s="162" t="s">
        <v>14</v>
      </c>
      <c r="B81" s="163"/>
      <c r="C81" s="163"/>
      <c r="D81" s="163"/>
      <c r="E81" s="163"/>
      <c r="F81" s="163"/>
      <c r="G81" s="163"/>
      <c r="H81" s="163"/>
      <c r="I81" s="163"/>
      <c r="J81" s="164"/>
    </row>
    <row r="82" spans="1:10" ht="30" customHeight="1" x14ac:dyDescent="0.3">
      <c r="A82" s="149"/>
      <c r="B82" s="161"/>
      <c r="C82" s="161" t="s">
        <v>20</v>
      </c>
      <c r="D82" s="91" t="s">
        <v>63</v>
      </c>
      <c r="E82" s="87">
        <f>E73</f>
        <v>0</v>
      </c>
      <c r="F82" s="87">
        <f t="shared" ref="F82:G82" si="46">F73</f>
        <v>4345.8999999999996</v>
      </c>
      <c r="G82" s="87">
        <f t="shared" si="46"/>
        <v>0</v>
      </c>
      <c r="H82" s="21">
        <f>H77</f>
        <v>-4345.8999999999996</v>
      </c>
      <c r="I82" s="63">
        <v>0</v>
      </c>
      <c r="J82" s="83"/>
    </row>
    <row r="83" spans="1:10" ht="43.8" customHeight="1" x14ac:dyDescent="0.3">
      <c r="A83" s="150"/>
      <c r="B83" s="161"/>
      <c r="C83" s="161"/>
      <c r="D83" s="14" t="s">
        <v>12</v>
      </c>
      <c r="E83" s="100">
        <f>E46+E49+E55+E61++E74</f>
        <v>8781.9</v>
      </c>
      <c r="F83" s="100">
        <f>F46+F49+F55+F61++F74</f>
        <v>7529.7</v>
      </c>
      <c r="G83" s="100">
        <f t="shared" ref="G83" si="47">G46+G49+G55+G61++G74</f>
        <v>0</v>
      </c>
      <c r="H83" s="34">
        <f>G83-F83</f>
        <v>-7529.7</v>
      </c>
      <c r="I83" s="20">
        <v>0</v>
      </c>
      <c r="J83" s="65"/>
    </row>
    <row r="84" spans="1:10" ht="44.4" customHeight="1" x14ac:dyDescent="0.3">
      <c r="A84" s="150"/>
      <c r="B84" s="161"/>
      <c r="C84" s="161"/>
      <c r="D84" s="3" t="s">
        <v>13</v>
      </c>
      <c r="E84" s="87">
        <f>E47+E50+E56+E62+E75</f>
        <v>84626.2</v>
      </c>
      <c r="F84" s="87">
        <f t="shared" ref="F84:G84" si="48">F47+F50+F56+F62+F75</f>
        <v>84626.200000000012</v>
      </c>
      <c r="G84" s="87">
        <f t="shared" si="48"/>
        <v>11220.2</v>
      </c>
      <c r="H84" s="34">
        <f>G84-F84</f>
        <v>-73406.000000000015</v>
      </c>
      <c r="I84" s="21">
        <f>G84/F84*100</f>
        <v>13.258541680945143</v>
      </c>
      <c r="J84" s="66"/>
    </row>
    <row r="85" spans="1:10" ht="25.95" customHeight="1" x14ac:dyDescent="0.3">
      <c r="A85" s="150"/>
      <c r="B85" s="161"/>
      <c r="C85" s="161"/>
      <c r="D85" s="36" t="s">
        <v>23</v>
      </c>
      <c r="E85" s="89">
        <f>SUM(E82:E84)</f>
        <v>93408.099999999991</v>
      </c>
      <c r="F85" s="89">
        <f>SUM(F82:F84)</f>
        <v>96501.800000000017</v>
      </c>
      <c r="G85" s="89">
        <f t="shared" ref="G85:H85" si="49">SUM(G82:G84)</f>
        <v>11220.2</v>
      </c>
      <c r="H85" s="89">
        <f t="shared" si="49"/>
        <v>-85281.600000000006</v>
      </c>
      <c r="I85" s="37">
        <f>G85/F85*100</f>
        <v>11.626933383626003</v>
      </c>
      <c r="J85" s="60"/>
    </row>
    <row r="86" spans="1:10" ht="46.2" customHeight="1" x14ac:dyDescent="0.3">
      <c r="A86" s="150"/>
      <c r="B86" s="161"/>
      <c r="C86" s="119" t="s">
        <v>21</v>
      </c>
      <c r="D86" s="14" t="s">
        <v>12</v>
      </c>
      <c r="E86" s="100">
        <v>0</v>
      </c>
      <c r="F86" s="20">
        <v>0</v>
      </c>
      <c r="G86" s="20">
        <v>0</v>
      </c>
      <c r="H86" s="33">
        <v>0</v>
      </c>
      <c r="I86" s="21">
        <v>0</v>
      </c>
      <c r="J86" s="65"/>
    </row>
    <row r="87" spans="1:10" ht="44.4" customHeight="1" x14ac:dyDescent="0.3">
      <c r="A87" s="150"/>
      <c r="B87" s="161"/>
      <c r="C87" s="120"/>
      <c r="D87" s="3" t="s">
        <v>13</v>
      </c>
      <c r="E87" s="87">
        <f>E65</f>
        <v>2200</v>
      </c>
      <c r="F87" s="87">
        <f>F65</f>
        <v>10625</v>
      </c>
      <c r="G87" s="87">
        <f>G65</f>
        <v>100</v>
      </c>
      <c r="H87" s="107">
        <f t="shared" ref="H87:H89" si="50">G87-F87</f>
        <v>-10525</v>
      </c>
      <c r="I87" s="21">
        <f>G87/F87*100</f>
        <v>0.94117647058823517</v>
      </c>
      <c r="J87" s="66"/>
    </row>
    <row r="88" spans="1:10" ht="25.95" customHeight="1" x14ac:dyDescent="0.3">
      <c r="A88" s="150"/>
      <c r="B88" s="161"/>
      <c r="C88" s="160"/>
      <c r="D88" s="36" t="s">
        <v>23</v>
      </c>
      <c r="E88" s="89">
        <f>SUM(E86:E87)</f>
        <v>2200</v>
      </c>
      <c r="F88" s="37">
        <f t="shared" ref="F88:G88" si="51">SUM(F86:F87)</f>
        <v>10625</v>
      </c>
      <c r="G88" s="37">
        <f t="shared" si="51"/>
        <v>100</v>
      </c>
      <c r="H88" s="42">
        <f t="shared" si="50"/>
        <v>-10525</v>
      </c>
      <c r="I88" s="37">
        <f>G88/F88*100</f>
        <v>0.94117647058823517</v>
      </c>
      <c r="J88" s="60"/>
    </row>
    <row r="89" spans="1:10" ht="46.2" customHeight="1" x14ac:dyDescent="0.3">
      <c r="A89" s="150"/>
      <c r="B89" s="161"/>
      <c r="C89" s="119" t="s">
        <v>61</v>
      </c>
      <c r="D89" s="14" t="s">
        <v>12</v>
      </c>
      <c r="E89" s="100">
        <f>E67</f>
        <v>1321.2</v>
      </c>
      <c r="F89" s="20">
        <f>E89</f>
        <v>1321.2</v>
      </c>
      <c r="G89" s="20">
        <v>0</v>
      </c>
      <c r="H89" s="34">
        <f t="shared" si="50"/>
        <v>-1321.2</v>
      </c>
      <c r="I89" s="21">
        <v>0</v>
      </c>
      <c r="J89" s="65"/>
    </row>
    <row r="90" spans="1:10" ht="44.4" customHeight="1" x14ac:dyDescent="0.3">
      <c r="A90" s="150"/>
      <c r="B90" s="161"/>
      <c r="C90" s="120"/>
      <c r="D90" s="3" t="s">
        <v>13</v>
      </c>
      <c r="E90" s="87">
        <v>0</v>
      </c>
      <c r="F90" s="21">
        <v>0</v>
      </c>
      <c r="G90" s="21">
        <v>0</v>
      </c>
      <c r="H90" s="34">
        <f>G90-F90</f>
        <v>0</v>
      </c>
      <c r="I90" s="21">
        <v>0</v>
      </c>
      <c r="J90" s="66"/>
    </row>
    <row r="91" spans="1:10" ht="25.95" customHeight="1" x14ac:dyDescent="0.3">
      <c r="A91" s="150"/>
      <c r="B91" s="161"/>
      <c r="C91" s="160"/>
      <c r="D91" s="36" t="s">
        <v>23</v>
      </c>
      <c r="E91" s="89">
        <f>SUM(E89:E90)</f>
        <v>1321.2</v>
      </c>
      <c r="F91" s="37">
        <f t="shared" ref="F91:G91" si="52">SUM(F89:F90)</f>
        <v>1321.2</v>
      </c>
      <c r="G91" s="37">
        <f t="shared" si="52"/>
        <v>0</v>
      </c>
      <c r="H91" s="42">
        <f t="shared" ref="H91:H92" si="53">G91-F91</f>
        <v>-1321.2</v>
      </c>
      <c r="I91" s="37">
        <v>0</v>
      </c>
      <c r="J91" s="60"/>
    </row>
    <row r="92" spans="1:10" ht="46.2" customHeight="1" x14ac:dyDescent="0.3">
      <c r="A92" s="150"/>
      <c r="B92" s="161"/>
      <c r="C92" s="119" t="s">
        <v>60</v>
      </c>
      <c r="D92" s="14" t="s">
        <v>12</v>
      </c>
      <c r="E92" s="100">
        <f>E70+E52</f>
        <v>97.1</v>
      </c>
      <c r="F92" s="100">
        <f>F70+F52</f>
        <v>97.1</v>
      </c>
      <c r="G92" s="20">
        <v>0</v>
      </c>
      <c r="H92" s="34">
        <f t="shared" si="53"/>
        <v>-97.1</v>
      </c>
      <c r="I92" s="21">
        <v>0</v>
      </c>
      <c r="J92" s="65"/>
    </row>
    <row r="93" spans="1:10" ht="44.4" customHeight="1" x14ac:dyDescent="0.3">
      <c r="A93" s="150"/>
      <c r="B93" s="161"/>
      <c r="C93" s="120"/>
      <c r="D93" s="3" t="s">
        <v>13</v>
      </c>
      <c r="E93" s="87">
        <v>0</v>
      </c>
      <c r="F93" s="21">
        <v>0</v>
      </c>
      <c r="G93" s="21">
        <v>0</v>
      </c>
      <c r="H93" s="34">
        <f>G93-F93</f>
        <v>0</v>
      </c>
      <c r="I93" s="21">
        <v>0</v>
      </c>
      <c r="J93" s="66"/>
    </row>
    <row r="94" spans="1:10" ht="25.95" customHeight="1" x14ac:dyDescent="0.3">
      <c r="A94" s="150"/>
      <c r="B94" s="161"/>
      <c r="C94" s="160"/>
      <c r="D94" s="36" t="s">
        <v>23</v>
      </c>
      <c r="E94" s="89">
        <f>SUM(E92:E93)</f>
        <v>97.1</v>
      </c>
      <c r="F94" s="37">
        <f t="shared" ref="F94:G94" si="54">SUM(F92:F93)</f>
        <v>97.1</v>
      </c>
      <c r="G94" s="37">
        <f t="shared" si="54"/>
        <v>0</v>
      </c>
      <c r="H94" s="42">
        <f t="shared" ref="H94:H96" si="55">G94-F94</f>
        <v>-97.1</v>
      </c>
      <c r="I94" s="37">
        <v>0</v>
      </c>
      <c r="J94" s="60"/>
    </row>
    <row r="95" spans="1:10" ht="28.2" customHeight="1" x14ac:dyDescent="0.3">
      <c r="A95" s="150"/>
      <c r="B95" s="119" t="s">
        <v>64</v>
      </c>
      <c r="C95" s="119"/>
      <c r="D95" s="91" t="s">
        <v>63</v>
      </c>
      <c r="E95" s="87">
        <v>0</v>
      </c>
      <c r="F95" s="87">
        <f>F73</f>
        <v>4345.8999999999996</v>
      </c>
      <c r="G95" s="87">
        <f t="shared" ref="G95" si="56">G73</f>
        <v>0</v>
      </c>
      <c r="H95" s="34">
        <f t="shared" si="55"/>
        <v>-4345.8999999999996</v>
      </c>
      <c r="I95" s="21">
        <v>0</v>
      </c>
      <c r="J95" s="60"/>
    </row>
    <row r="96" spans="1:10" ht="45.6" customHeight="1" x14ac:dyDescent="0.3">
      <c r="A96" s="150"/>
      <c r="B96" s="120"/>
      <c r="C96" s="120"/>
      <c r="D96" s="14" t="s">
        <v>12</v>
      </c>
      <c r="E96" s="100">
        <f>E74</f>
        <v>8049.6</v>
      </c>
      <c r="F96" s="20">
        <f>F74</f>
        <v>6797.4</v>
      </c>
      <c r="G96" s="20">
        <f>G74</f>
        <v>0</v>
      </c>
      <c r="H96" s="34">
        <f t="shared" si="55"/>
        <v>-6797.4</v>
      </c>
      <c r="I96" s="20">
        <v>0</v>
      </c>
      <c r="J96" s="65"/>
    </row>
    <row r="97" spans="1:10" ht="39" customHeight="1" x14ac:dyDescent="0.3">
      <c r="A97" s="150"/>
      <c r="B97" s="120"/>
      <c r="C97" s="120"/>
      <c r="D97" s="3" t="s">
        <v>13</v>
      </c>
      <c r="E97" s="87">
        <v>2123.1999999999998</v>
      </c>
      <c r="F97" s="21">
        <f>E97</f>
        <v>2123.1999999999998</v>
      </c>
      <c r="G97" s="21">
        <v>0</v>
      </c>
      <c r="H97" s="34">
        <f>G97-F97</f>
        <v>-2123.1999999999998</v>
      </c>
      <c r="I97" s="21">
        <f>G97/F97*100</f>
        <v>0</v>
      </c>
      <c r="J97" s="66"/>
    </row>
    <row r="98" spans="1:10" ht="28.8" customHeight="1" thickBot="1" x14ac:dyDescent="0.35">
      <c r="A98" s="151"/>
      <c r="B98" s="160"/>
      <c r="C98" s="160"/>
      <c r="D98" s="39" t="s">
        <v>23</v>
      </c>
      <c r="E98" s="101">
        <f>SUM(E95:E97)</f>
        <v>10172.799999999999</v>
      </c>
      <c r="F98" s="40">
        <f t="shared" ref="F98" si="57">SUM(F95:F97)</f>
        <v>13266.5</v>
      </c>
      <c r="G98" s="40">
        <f t="shared" ref="G98" si="58">SUM(G95:G97)</f>
        <v>0</v>
      </c>
      <c r="H98" s="40">
        <f t="shared" ref="H98" si="59">SUM(H95:H97)</f>
        <v>-13266.5</v>
      </c>
      <c r="I98" s="90">
        <f t="shared" ref="I98" si="60">G98/F98*100</f>
        <v>0</v>
      </c>
      <c r="J98" s="67"/>
    </row>
    <row r="99" spans="1:10" ht="29.4" customHeight="1" thickBot="1" x14ac:dyDescent="0.35">
      <c r="A99" s="204" t="s">
        <v>65</v>
      </c>
      <c r="B99" s="205"/>
      <c r="C99" s="206"/>
      <c r="D99" s="29" t="s">
        <v>23</v>
      </c>
      <c r="E99" s="102">
        <f>E101+E102+E100</f>
        <v>235758.7</v>
      </c>
      <c r="F99" s="102">
        <f t="shared" ref="F99:G99" si="61">F101+F102+F100</f>
        <v>238852.40000000002</v>
      </c>
      <c r="G99" s="102">
        <f t="shared" si="61"/>
        <v>25956.300000000003</v>
      </c>
      <c r="H99" s="44">
        <f t="shared" si="23"/>
        <v>-212896.10000000003</v>
      </c>
      <c r="I99" s="31">
        <f t="shared" si="26"/>
        <v>10.867087791456147</v>
      </c>
      <c r="J99" s="69" t="s">
        <v>11</v>
      </c>
    </row>
    <row r="100" spans="1:10" ht="29.4" customHeight="1" thickBot="1" x14ac:dyDescent="0.35">
      <c r="A100" s="207"/>
      <c r="B100" s="208"/>
      <c r="C100" s="209"/>
      <c r="D100" s="93" t="s">
        <v>63</v>
      </c>
      <c r="E100" s="102">
        <f>E95</f>
        <v>0</v>
      </c>
      <c r="F100" s="31">
        <f>F95</f>
        <v>4345.8999999999996</v>
      </c>
      <c r="G100" s="30">
        <f>G95</f>
        <v>0</v>
      </c>
      <c r="H100" s="31">
        <f t="shared" si="23"/>
        <v>-4345.8999999999996</v>
      </c>
      <c r="I100" s="31"/>
      <c r="J100" s="92"/>
    </row>
    <row r="101" spans="1:10" s="9" customFormat="1" ht="44.4" customHeight="1" thickBot="1" x14ac:dyDescent="0.35">
      <c r="A101" s="207"/>
      <c r="B101" s="208"/>
      <c r="C101" s="209"/>
      <c r="D101" s="27" t="s">
        <v>12</v>
      </c>
      <c r="E101" s="17">
        <f>E28+E42+E78</f>
        <v>37147.800000000003</v>
      </c>
      <c r="F101" s="17">
        <f t="shared" ref="F101:G101" si="62">F28+F42+F78</f>
        <v>35895.599999999999</v>
      </c>
      <c r="G101" s="17">
        <f t="shared" si="62"/>
        <v>0</v>
      </c>
      <c r="H101" s="31">
        <f t="shared" si="23"/>
        <v>-35895.599999999999</v>
      </c>
      <c r="I101" s="31">
        <f t="shared" si="26"/>
        <v>0</v>
      </c>
      <c r="J101" s="70" t="s">
        <v>11</v>
      </c>
    </row>
    <row r="102" spans="1:10" s="9" customFormat="1" ht="37.200000000000003" customHeight="1" thickBot="1" x14ac:dyDescent="0.35">
      <c r="A102" s="210"/>
      <c r="B102" s="211"/>
      <c r="C102" s="212"/>
      <c r="D102" s="28" t="s">
        <v>13</v>
      </c>
      <c r="E102" s="11">
        <f>E79+E43+E29</f>
        <v>198610.9</v>
      </c>
      <c r="F102" s="11">
        <f t="shared" ref="F102:G102" si="63">F79+F43+F29</f>
        <v>198610.90000000002</v>
      </c>
      <c r="G102" s="11">
        <f t="shared" si="63"/>
        <v>25956.300000000003</v>
      </c>
      <c r="H102" s="45">
        <f t="shared" si="23"/>
        <v>-172654.60000000003</v>
      </c>
      <c r="I102" s="31">
        <f t="shared" si="26"/>
        <v>13.068920185145929</v>
      </c>
      <c r="J102" s="71" t="s">
        <v>11</v>
      </c>
    </row>
    <row r="103" spans="1:10" s="9" customFormat="1" ht="13.2" customHeight="1" x14ac:dyDescent="0.3">
      <c r="A103" s="152" t="s">
        <v>14</v>
      </c>
      <c r="B103" s="153"/>
      <c r="C103" s="153"/>
      <c r="D103" s="153"/>
      <c r="E103" s="153"/>
      <c r="F103" s="153"/>
      <c r="G103" s="153"/>
      <c r="H103" s="153"/>
      <c r="I103" s="153"/>
      <c r="J103" s="203"/>
    </row>
    <row r="104" spans="1:10" s="9" customFormat="1" ht="42" customHeight="1" x14ac:dyDescent="0.3">
      <c r="A104" s="124" t="s">
        <v>22</v>
      </c>
      <c r="B104" s="156"/>
      <c r="C104" s="213"/>
      <c r="D104" s="48" t="s">
        <v>12</v>
      </c>
      <c r="E104" s="10">
        <v>26947.599999999999</v>
      </c>
      <c r="F104" s="10">
        <v>26947.599999999999</v>
      </c>
      <c r="G104" s="10">
        <v>0</v>
      </c>
      <c r="H104" s="32">
        <f>G104-F104</f>
        <v>-26947.599999999999</v>
      </c>
      <c r="I104" s="10">
        <f t="shared" ref="I104:I106" si="64">G104/F104*100</f>
        <v>0</v>
      </c>
      <c r="J104" s="72" t="s">
        <v>11</v>
      </c>
    </row>
    <row r="105" spans="1:10" s="9" customFormat="1" ht="28.95" customHeight="1" x14ac:dyDescent="0.3">
      <c r="A105" s="126"/>
      <c r="B105" s="157"/>
      <c r="C105" s="214"/>
      <c r="D105" s="48" t="s">
        <v>13</v>
      </c>
      <c r="E105" s="10">
        <v>2457.1999999999998</v>
      </c>
      <c r="F105" s="10">
        <f>E105</f>
        <v>2457.1999999999998</v>
      </c>
      <c r="G105" s="10">
        <v>0</v>
      </c>
      <c r="H105" s="32">
        <f>G105-F105</f>
        <v>-2457.1999999999998</v>
      </c>
      <c r="I105" s="10">
        <f t="shared" si="64"/>
        <v>0</v>
      </c>
      <c r="J105" s="72"/>
    </row>
    <row r="106" spans="1:10" s="24" customFormat="1" ht="24.6" customHeight="1" x14ac:dyDescent="0.3">
      <c r="A106" s="158"/>
      <c r="B106" s="159"/>
      <c r="C106" s="215"/>
      <c r="D106" s="22" t="s">
        <v>23</v>
      </c>
      <c r="E106" s="23">
        <f>E104+E105</f>
        <v>29404.799999999999</v>
      </c>
      <c r="F106" s="23">
        <f>F104+F105</f>
        <v>29404.799999999999</v>
      </c>
      <c r="G106" s="23">
        <f>G104+G105</f>
        <v>0</v>
      </c>
      <c r="H106" s="46">
        <f>G106-F106</f>
        <v>-29404.799999999999</v>
      </c>
      <c r="I106" s="23">
        <f t="shared" si="64"/>
        <v>0</v>
      </c>
      <c r="J106" s="73" t="s">
        <v>11</v>
      </c>
    </row>
    <row r="107" spans="1:10" s="9" customFormat="1" ht="13.2" customHeight="1" x14ac:dyDescent="0.3">
      <c r="A107" s="152" t="s">
        <v>14</v>
      </c>
      <c r="B107" s="153"/>
      <c r="C107" s="154"/>
      <c r="D107" s="154"/>
      <c r="E107" s="154"/>
      <c r="F107" s="154"/>
      <c r="G107" s="154"/>
      <c r="H107" s="154"/>
      <c r="I107" s="154"/>
      <c r="J107" s="155"/>
    </row>
    <row r="108" spans="1:10" ht="31.8" customHeight="1" x14ac:dyDescent="0.3">
      <c r="A108" s="124" t="s">
        <v>66</v>
      </c>
      <c r="B108" s="156"/>
      <c r="C108" s="130" t="s">
        <v>11</v>
      </c>
      <c r="D108" s="91" t="s">
        <v>63</v>
      </c>
      <c r="E108" s="87">
        <f>E73</f>
        <v>0</v>
      </c>
      <c r="F108" s="21">
        <f>F95</f>
        <v>4345.8999999999996</v>
      </c>
      <c r="G108" s="21">
        <f>G95</f>
        <v>0</v>
      </c>
      <c r="H108" s="109">
        <f>G108-F108</f>
        <v>-4345.8999999999996</v>
      </c>
      <c r="I108" s="37"/>
      <c r="J108" s="68"/>
    </row>
    <row r="109" spans="1:10" s="9" customFormat="1" ht="47.4" customHeight="1" x14ac:dyDescent="0.3">
      <c r="A109" s="126"/>
      <c r="B109" s="157"/>
      <c r="C109" s="131"/>
      <c r="D109" s="52" t="s">
        <v>12</v>
      </c>
      <c r="E109" s="81">
        <f>E96</f>
        <v>8049.6</v>
      </c>
      <c r="F109" s="81">
        <f>F96</f>
        <v>6797.4</v>
      </c>
      <c r="G109" s="81">
        <f>G101</f>
        <v>0</v>
      </c>
      <c r="H109" s="96">
        <f>G109-F109</f>
        <v>-6797.4</v>
      </c>
      <c r="I109" s="81">
        <f t="shared" ref="I109:I111" si="65">G109/F109*100</f>
        <v>0</v>
      </c>
      <c r="J109" s="97" t="s">
        <v>11</v>
      </c>
    </row>
    <row r="110" spans="1:10" s="9" customFormat="1" ht="36" customHeight="1" x14ac:dyDescent="0.3">
      <c r="A110" s="126"/>
      <c r="B110" s="157"/>
      <c r="C110" s="131"/>
      <c r="D110" s="35" t="s">
        <v>13</v>
      </c>
      <c r="E110" s="10">
        <f>E97</f>
        <v>2123.1999999999998</v>
      </c>
      <c r="F110" s="10">
        <f>F97</f>
        <v>2123.1999999999998</v>
      </c>
      <c r="G110" s="10">
        <v>0</v>
      </c>
      <c r="H110" s="32">
        <f t="shared" ref="H110:H114" si="66">G110-F110</f>
        <v>-2123.1999999999998</v>
      </c>
      <c r="I110" s="10">
        <f t="shared" si="65"/>
        <v>0</v>
      </c>
      <c r="J110" s="72"/>
    </row>
    <row r="111" spans="1:10" s="24" customFormat="1" ht="17.399999999999999" customHeight="1" x14ac:dyDescent="0.3">
      <c r="A111" s="158"/>
      <c r="B111" s="159"/>
      <c r="C111" s="132"/>
      <c r="D111" s="94" t="s">
        <v>23</v>
      </c>
      <c r="E111" s="23">
        <f>E108+E109+E110</f>
        <v>10172.799999999999</v>
      </c>
      <c r="F111" s="23">
        <f t="shared" ref="F111:G111" si="67">F108+F109+F110</f>
        <v>13266.5</v>
      </c>
      <c r="G111" s="23">
        <f t="shared" si="67"/>
        <v>0</v>
      </c>
      <c r="H111" s="46">
        <f t="shared" si="66"/>
        <v>-13266.5</v>
      </c>
      <c r="I111" s="23">
        <f t="shared" si="65"/>
        <v>0</v>
      </c>
      <c r="J111" s="73" t="s">
        <v>11</v>
      </c>
    </row>
    <row r="112" spans="1:10" s="9" customFormat="1" ht="45.6" customHeight="1" x14ac:dyDescent="0.3">
      <c r="A112" s="124" t="s">
        <v>67</v>
      </c>
      <c r="B112" s="125"/>
      <c r="C112" s="130" t="s">
        <v>11</v>
      </c>
      <c r="D112" s="35" t="s">
        <v>12</v>
      </c>
      <c r="E112" s="10">
        <v>0</v>
      </c>
      <c r="F112" s="10">
        <v>0</v>
      </c>
      <c r="G112" s="10">
        <v>0</v>
      </c>
      <c r="H112" s="32">
        <f t="shared" si="66"/>
        <v>0</v>
      </c>
      <c r="I112" s="10">
        <v>0</v>
      </c>
      <c r="J112" s="72" t="s">
        <v>11</v>
      </c>
    </row>
    <row r="113" spans="1:10" s="9" customFormat="1" ht="34.200000000000003" customHeight="1" x14ac:dyDescent="0.3">
      <c r="A113" s="126"/>
      <c r="B113" s="127"/>
      <c r="C113" s="131"/>
      <c r="D113" s="35" t="s">
        <v>13</v>
      </c>
      <c r="E113" s="26">
        <f>E18</f>
        <v>0</v>
      </c>
      <c r="F113" s="26">
        <f>F18</f>
        <v>0</v>
      </c>
      <c r="G113" s="26">
        <f>G18</f>
        <v>0</v>
      </c>
      <c r="H113" s="32">
        <f t="shared" si="66"/>
        <v>0</v>
      </c>
      <c r="I113" s="10">
        <v>0</v>
      </c>
      <c r="J113" s="72" t="s">
        <v>11</v>
      </c>
    </row>
    <row r="114" spans="1:10" s="24" customFormat="1" ht="24" customHeight="1" x14ac:dyDescent="0.3">
      <c r="A114" s="128"/>
      <c r="B114" s="129"/>
      <c r="C114" s="132"/>
      <c r="D114" s="95" t="s">
        <v>23</v>
      </c>
      <c r="E114" s="74">
        <f>E112+E113</f>
        <v>0</v>
      </c>
      <c r="F114" s="74">
        <f t="shared" ref="F114:G114" si="68">F112+F113</f>
        <v>0</v>
      </c>
      <c r="G114" s="74">
        <f t="shared" si="68"/>
        <v>0</v>
      </c>
      <c r="H114" s="108">
        <f t="shared" si="66"/>
        <v>0</v>
      </c>
      <c r="I114" s="74">
        <v>0</v>
      </c>
      <c r="J114" s="76" t="s">
        <v>11</v>
      </c>
    </row>
    <row r="115" spans="1:10" s="9" customFormat="1" ht="45.6" customHeight="1" x14ac:dyDescent="0.3">
      <c r="A115" s="124" t="s">
        <v>68</v>
      </c>
      <c r="B115" s="125"/>
      <c r="C115" s="130" t="s">
        <v>11</v>
      </c>
      <c r="D115" s="35" t="s">
        <v>12</v>
      </c>
      <c r="E115" s="10">
        <f>E104</f>
        <v>26947.599999999999</v>
      </c>
      <c r="F115" s="10">
        <f>E115</f>
        <v>26947.599999999999</v>
      </c>
      <c r="G115" s="10">
        <v>0</v>
      </c>
      <c r="H115" s="32">
        <f t="shared" ref="H115:H117" si="69">G115-F115</f>
        <v>-26947.599999999999</v>
      </c>
      <c r="I115" s="10">
        <v>0</v>
      </c>
      <c r="J115" s="72" t="s">
        <v>11</v>
      </c>
    </row>
    <row r="116" spans="1:10" s="9" customFormat="1" ht="34.200000000000003" customHeight="1" x14ac:dyDescent="0.3">
      <c r="A116" s="126"/>
      <c r="B116" s="127"/>
      <c r="C116" s="131"/>
      <c r="D116" s="35" t="s">
        <v>13</v>
      </c>
      <c r="E116" s="26">
        <f>E105</f>
        <v>2457.1999999999998</v>
      </c>
      <c r="F116" s="26">
        <f>E116</f>
        <v>2457.1999999999998</v>
      </c>
      <c r="G116" s="26">
        <f>G22</f>
        <v>0</v>
      </c>
      <c r="H116" s="32">
        <f t="shared" si="69"/>
        <v>-2457.1999999999998</v>
      </c>
      <c r="I116" s="10">
        <f t="shared" ref="I116:I117" si="70">G116/F116*100</f>
        <v>0</v>
      </c>
      <c r="J116" s="72" t="s">
        <v>11</v>
      </c>
    </row>
    <row r="117" spans="1:10" s="24" customFormat="1" ht="24" customHeight="1" x14ac:dyDescent="0.3">
      <c r="A117" s="128"/>
      <c r="B117" s="129"/>
      <c r="C117" s="132"/>
      <c r="D117" s="95" t="s">
        <v>23</v>
      </c>
      <c r="E117" s="74">
        <f>E115+E116</f>
        <v>29404.799999999999</v>
      </c>
      <c r="F117" s="74">
        <f t="shared" ref="F117:G117" si="71">F115+F116</f>
        <v>29404.799999999999</v>
      </c>
      <c r="G117" s="74">
        <f t="shared" si="71"/>
        <v>0</v>
      </c>
      <c r="H117" s="108">
        <f t="shared" si="69"/>
        <v>-29404.799999999999</v>
      </c>
      <c r="I117" s="74">
        <f t="shared" si="70"/>
        <v>0</v>
      </c>
      <c r="J117" s="76" t="s">
        <v>11</v>
      </c>
    </row>
    <row r="118" spans="1:10" s="9" customFormat="1" ht="45.6" customHeight="1" x14ac:dyDescent="0.3">
      <c r="A118" s="124" t="s">
        <v>69</v>
      </c>
      <c r="B118" s="125"/>
      <c r="C118" s="130" t="s">
        <v>11</v>
      </c>
      <c r="D118" s="35" t="s">
        <v>12</v>
      </c>
      <c r="E118" s="10">
        <f>E101-E109-E115</f>
        <v>2150.6000000000058</v>
      </c>
      <c r="F118" s="10">
        <f t="shared" ref="F118:G118" si="72">F101-F109-F115</f>
        <v>2150.5999999999985</v>
      </c>
      <c r="G118" s="10">
        <f t="shared" si="72"/>
        <v>0</v>
      </c>
      <c r="H118" s="32">
        <f t="shared" ref="H118:H120" si="73">G118-F118</f>
        <v>-2150.5999999999985</v>
      </c>
      <c r="I118" s="10">
        <v>0</v>
      </c>
      <c r="J118" s="72" t="s">
        <v>11</v>
      </c>
    </row>
    <row r="119" spans="1:10" s="9" customFormat="1" ht="34.200000000000003" customHeight="1" x14ac:dyDescent="0.3">
      <c r="A119" s="126"/>
      <c r="B119" s="127"/>
      <c r="C119" s="131"/>
      <c r="D119" s="35" t="s">
        <v>13</v>
      </c>
      <c r="E119" s="10">
        <f>E102-E110-E116</f>
        <v>194030.49999999997</v>
      </c>
      <c r="F119" s="26">
        <f>F26</f>
        <v>79875</v>
      </c>
      <c r="G119" s="26">
        <f>G26</f>
        <v>11316.1</v>
      </c>
      <c r="H119" s="32">
        <f t="shared" si="73"/>
        <v>-68558.899999999994</v>
      </c>
      <c r="I119" s="10">
        <f t="shared" ref="I119:I120" si="74">G119/F119*100</f>
        <v>14.167261345852896</v>
      </c>
      <c r="J119" s="72" t="s">
        <v>11</v>
      </c>
    </row>
    <row r="120" spans="1:10" s="24" customFormat="1" ht="24" customHeight="1" x14ac:dyDescent="0.3">
      <c r="A120" s="128"/>
      <c r="B120" s="129"/>
      <c r="C120" s="132"/>
      <c r="D120" s="95" t="s">
        <v>23</v>
      </c>
      <c r="E120" s="74">
        <f>E118+E119</f>
        <v>196181.09999999998</v>
      </c>
      <c r="F120" s="74">
        <f t="shared" ref="F120:G120" si="75">F118+F119</f>
        <v>82025.600000000006</v>
      </c>
      <c r="G120" s="74">
        <f t="shared" si="75"/>
        <v>11316.1</v>
      </c>
      <c r="H120" s="108">
        <f t="shared" si="73"/>
        <v>-70709.5</v>
      </c>
      <c r="I120" s="74">
        <f t="shared" si="74"/>
        <v>13.795814965084071</v>
      </c>
      <c r="J120" s="76" t="s">
        <v>11</v>
      </c>
    </row>
    <row r="121" spans="1:10" s="9" customFormat="1" ht="13.2" customHeight="1" x14ac:dyDescent="0.3">
      <c r="A121" s="152" t="s">
        <v>14</v>
      </c>
      <c r="B121" s="153"/>
      <c r="C121" s="154"/>
      <c r="D121" s="154"/>
      <c r="E121" s="154"/>
      <c r="F121" s="154"/>
      <c r="G121" s="154"/>
      <c r="H121" s="154"/>
      <c r="I121" s="154"/>
      <c r="J121" s="155"/>
    </row>
    <row r="122" spans="1:10" ht="31.8" customHeight="1" x14ac:dyDescent="0.3">
      <c r="A122" s="124" t="s">
        <v>70</v>
      </c>
      <c r="B122" s="156"/>
      <c r="C122" s="130" t="s">
        <v>71</v>
      </c>
      <c r="D122" s="91" t="s">
        <v>63</v>
      </c>
      <c r="E122" s="87">
        <f>E73</f>
        <v>0</v>
      </c>
      <c r="F122" s="21">
        <f>F108</f>
        <v>4345.8999999999996</v>
      </c>
      <c r="G122" s="21">
        <f>G108</f>
        <v>0</v>
      </c>
      <c r="H122" s="109">
        <f>G122-F122</f>
        <v>-4345.8999999999996</v>
      </c>
      <c r="I122" s="37"/>
      <c r="J122" s="68"/>
    </row>
    <row r="123" spans="1:10" s="9" customFormat="1" ht="53.4" customHeight="1" x14ac:dyDescent="0.3">
      <c r="A123" s="126"/>
      <c r="B123" s="157"/>
      <c r="C123" s="131"/>
      <c r="D123" s="52" t="s">
        <v>12</v>
      </c>
      <c r="E123" s="81">
        <f>E28+E83</f>
        <v>35729.5</v>
      </c>
      <c r="F123" s="81">
        <f t="shared" ref="F123:G123" si="76">F28+F83</f>
        <v>34477.299999999996</v>
      </c>
      <c r="G123" s="81">
        <f t="shared" si="76"/>
        <v>0</v>
      </c>
      <c r="H123" s="96">
        <f>G123-F123</f>
        <v>-34477.299999999996</v>
      </c>
      <c r="I123" s="81">
        <f t="shared" ref="I123:I125" si="77">G123/F123*100</f>
        <v>0</v>
      </c>
      <c r="J123" s="97" t="s">
        <v>11</v>
      </c>
    </row>
    <row r="124" spans="1:10" s="9" customFormat="1" ht="36" customHeight="1" x14ac:dyDescent="0.3">
      <c r="A124" s="126"/>
      <c r="B124" s="157"/>
      <c r="C124" s="131"/>
      <c r="D124" s="35" t="s">
        <v>13</v>
      </c>
      <c r="E124" s="10">
        <f>E29+E84</f>
        <v>196410.9</v>
      </c>
      <c r="F124" s="10">
        <f t="shared" ref="F124:G124" si="78">F29+F84</f>
        <v>187985.90000000002</v>
      </c>
      <c r="G124" s="10">
        <f t="shared" si="78"/>
        <v>25856.300000000003</v>
      </c>
      <c r="H124" s="32">
        <f t="shared" ref="H124:H134" si="79">G124-F124</f>
        <v>-162129.60000000003</v>
      </c>
      <c r="I124" s="10">
        <f t="shared" si="77"/>
        <v>13.754382642527977</v>
      </c>
      <c r="J124" s="72"/>
    </row>
    <row r="125" spans="1:10" s="24" customFormat="1" ht="17.399999999999999" customHeight="1" x14ac:dyDescent="0.3">
      <c r="A125" s="158"/>
      <c r="B125" s="159"/>
      <c r="C125" s="132"/>
      <c r="D125" s="94" t="s">
        <v>23</v>
      </c>
      <c r="E125" s="23">
        <f>E122+E123+E124</f>
        <v>232140.4</v>
      </c>
      <c r="F125" s="23">
        <f>F122+F123+F124</f>
        <v>226809.10000000003</v>
      </c>
      <c r="G125" s="23">
        <f t="shared" ref="G125" si="80">G123+G124</f>
        <v>25856.300000000003</v>
      </c>
      <c r="H125" s="46">
        <f t="shared" si="79"/>
        <v>-200952.80000000005</v>
      </c>
      <c r="I125" s="23">
        <f t="shared" si="77"/>
        <v>11.400027600303515</v>
      </c>
      <c r="J125" s="73" t="s">
        <v>11</v>
      </c>
    </row>
    <row r="126" spans="1:10" s="9" customFormat="1" ht="42" customHeight="1" x14ac:dyDescent="0.3">
      <c r="A126" s="124" t="s">
        <v>72</v>
      </c>
      <c r="B126" s="125"/>
      <c r="C126" s="130" t="s">
        <v>73</v>
      </c>
      <c r="D126" s="35" t="s">
        <v>12</v>
      </c>
      <c r="E126" s="10">
        <v>0</v>
      </c>
      <c r="F126" s="10">
        <v>0</v>
      </c>
      <c r="G126" s="10">
        <v>0</v>
      </c>
      <c r="H126" s="32">
        <f t="shared" si="79"/>
        <v>0</v>
      </c>
      <c r="I126" s="10">
        <v>0</v>
      </c>
      <c r="J126" s="72" t="s">
        <v>11</v>
      </c>
    </row>
    <row r="127" spans="1:10" s="9" customFormat="1" ht="31.8" customHeight="1" x14ac:dyDescent="0.3">
      <c r="A127" s="126"/>
      <c r="B127" s="127"/>
      <c r="C127" s="131"/>
      <c r="D127" s="35" t="s">
        <v>13</v>
      </c>
      <c r="E127" s="26">
        <f>E87</f>
        <v>2200</v>
      </c>
      <c r="F127" s="26">
        <f>F87</f>
        <v>10625</v>
      </c>
      <c r="G127" s="26">
        <f>G87</f>
        <v>100</v>
      </c>
      <c r="H127" s="32">
        <f t="shared" si="79"/>
        <v>-10525</v>
      </c>
      <c r="I127" s="10">
        <f t="shared" ref="I127:I128" si="81">G127/F127*100</f>
        <v>0.94117647058823517</v>
      </c>
      <c r="J127" s="72" t="s">
        <v>11</v>
      </c>
    </row>
    <row r="128" spans="1:10" s="24" customFormat="1" ht="24" customHeight="1" x14ac:dyDescent="0.3">
      <c r="A128" s="128"/>
      <c r="B128" s="129"/>
      <c r="C128" s="132"/>
      <c r="D128" s="95" t="s">
        <v>23</v>
      </c>
      <c r="E128" s="74">
        <f>E126+E127</f>
        <v>2200</v>
      </c>
      <c r="F128" s="74">
        <f t="shared" ref="F128:G128" si="82">F126+F127</f>
        <v>10625</v>
      </c>
      <c r="G128" s="74">
        <f t="shared" si="82"/>
        <v>100</v>
      </c>
      <c r="H128" s="75">
        <f t="shared" si="79"/>
        <v>-10525</v>
      </c>
      <c r="I128" s="74">
        <f t="shared" si="81"/>
        <v>0.94117647058823517</v>
      </c>
      <c r="J128" s="76" t="s">
        <v>11</v>
      </c>
    </row>
    <row r="129" spans="1:10" s="9" customFormat="1" ht="45.6" customHeight="1" x14ac:dyDescent="0.3">
      <c r="A129" s="124" t="s">
        <v>74</v>
      </c>
      <c r="B129" s="125"/>
      <c r="C129" s="130" t="s">
        <v>75</v>
      </c>
      <c r="D129" s="35" t="s">
        <v>12</v>
      </c>
      <c r="E129" s="10">
        <v>0</v>
      </c>
      <c r="F129" s="10">
        <v>0</v>
      </c>
      <c r="G129" s="10">
        <v>0</v>
      </c>
      <c r="H129" s="32">
        <f t="shared" si="79"/>
        <v>0</v>
      </c>
      <c r="I129" s="10">
        <v>0</v>
      </c>
      <c r="J129" s="72" t="s">
        <v>11</v>
      </c>
    </row>
    <row r="130" spans="1:10" s="9" customFormat="1" ht="34.200000000000003" customHeight="1" x14ac:dyDescent="0.3">
      <c r="A130" s="126"/>
      <c r="B130" s="127"/>
      <c r="C130" s="131"/>
      <c r="D130" s="35" t="s">
        <v>13</v>
      </c>
      <c r="E130" s="26">
        <f>E38</f>
        <v>0</v>
      </c>
      <c r="F130" s="26">
        <f>F38</f>
        <v>0</v>
      </c>
      <c r="G130" s="26">
        <f>G38</f>
        <v>0</v>
      </c>
      <c r="H130" s="32">
        <f t="shared" si="79"/>
        <v>0</v>
      </c>
      <c r="I130" s="10">
        <v>0</v>
      </c>
      <c r="J130" s="72" t="s">
        <v>11</v>
      </c>
    </row>
    <row r="131" spans="1:10" s="24" customFormat="1" ht="24" customHeight="1" x14ac:dyDescent="0.3">
      <c r="A131" s="128"/>
      <c r="B131" s="129"/>
      <c r="C131" s="132"/>
      <c r="D131" s="95" t="s">
        <v>23</v>
      </c>
      <c r="E131" s="74">
        <f>E129+E130</f>
        <v>0</v>
      </c>
      <c r="F131" s="74">
        <f t="shared" ref="F131:G131" si="83">F129+F130</f>
        <v>0</v>
      </c>
      <c r="G131" s="74">
        <f t="shared" si="83"/>
        <v>0</v>
      </c>
      <c r="H131" s="75">
        <f t="shared" si="79"/>
        <v>0</v>
      </c>
      <c r="I131" s="74">
        <v>0</v>
      </c>
      <c r="J131" s="76" t="s">
        <v>11</v>
      </c>
    </row>
    <row r="132" spans="1:10" s="9" customFormat="1" ht="43.2" customHeight="1" x14ac:dyDescent="0.3">
      <c r="A132" s="124" t="s">
        <v>76</v>
      </c>
      <c r="B132" s="125"/>
      <c r="C132" s="130" t="s">
        <v>77</v>
      </c>
      <c r="D132" s="35" t="s">
        <v>12</v>
      </c>
      <c r="E132" s="10">
        <f>E52+E70</f>
        <v>97.1</v>
      </c>
      <c r="F132" s="10">
        <f>E132</f>
        <v>97.1</v>
      </c>
      <c r="G132" s="10">
        <v>0</v>
      </c>
      <c r="H132" s="32">
        <f t="shared" si="79"/>
        <v>-97.1</v>
      </c>
      <c r="I132" s="10">
        <v>0</v>
      </c>
      <c r="J132" s="72" t="s">
        <v>11</v>
      </c>
    </row>
    <row r="133" spans="1:10" s="9" customFormat="1" ht="34.200000000000003" customHeight="1" x14ac:dyDescent="0.3">
      <c r="A133" s="126"/>
      <c r="B133" s="127"/>
      <c r="C133" s="131"/>
      <c r="D133" s="35" t="s">
        <v>13</v>
      </c>
      <c r="E133" s="26">
        <f>E41</f>
        <v>0</v>
      </c>
      <c r="F133" s="26">
        <f>F41</f>
        <v>0</v>
      </c>
      <c r="G133" s="26">
        <f>G41</f>
        <v>0</v>
      </c>
      <c r="H133" s="32">
        <f t="shared" si="79"/>
        <v>0</v>
      </c>
      <c r="I133" s="10">
        <v>0</v>
      </c>
      <c r="J133" s="72" t="s">
        <v>11</v>
      </c>
    </row>
    <row r="134" spans="1:10" s="24" customFormat="1" ht="24" customHeight="1" x14ac:dyDescent="0.3">
      <c r="A134" s="128"/>
      <c r="B134" s="129"/>
      <c r="C134" s="132"/>
      <c r="D134" s="95" t="s">
        <v>23</v>
      </c>
      <c r="E134" s="74">
        <f>E132+E133</f>
        <v>97.1</v>
      </c>
      <c r="F134" s="74">
        <f t="shared" ref="F134:G134" si="84">F132+F133</f>
        <v>97.1</v>
      </c>
      <c r="G134" s="74">
        <f t="shared" si="84"/>
        <v>0</v>
      </c>
      <c r="H134" s="75">
        <f t="shared" si="79"/>
        <v>-97.1</v>
      </c>
      <c r="I134" s="74">
        <f t="shared" ref="I134" si="85">G134/F134*100</f>
        <v>0</v>
      </c>
      <c r="J134" s="76" t="s">
        <v>11</v>
      </c>
    </row>
    <row r="135" spans="1:10" s="9" customFormat="1" ht="43.2" customHeight="1" x14ac:dyDescent="0.3">
      <c r="A135" s="124" t="s">
        <v>78</v>
      </c>
      <c r="B135" s="125"/>
      <c r="C135" s="130" t="s">
        <v>61</v>
      </c>
      <c r="D135" s="35" t="s">
        <v>12</v>
      </c>
      <c r="E135" s="10">
        <f>E89</f>
        <v>1321.2</v>
      </c>
      <c r="F135" s="10">
        <f>E135</f>
        <v>1321.2</v>
      </c>
      <c r="G135" s="10">
        <v>0</v>
      </c>
      <c r="H135" s="32">
        <f t="shared" ref="H135:H137" si="86">G135-F135</f>
        <v>-1321.2</v>
      </c>
      <c r="I135" s="10">
        <v>0</v>
      </c>
      <c r="J135" s="72" t="s">
        <v>11</v>
      </c>
    </row>
    <row r="136" spans="1:10" s="9" customFormat="1" ht="34.200000000000003" customHeight="1" x14ac:dyDescent="0.3">
      <c r="A136" s="126"/>
      <c r="B136" s="127"/>
      <c r="C136" s="131"/>
      <c r="D136" s="35" t="s">
        <v>13</v>
      </c>
      <c r="E136" s="26">
        <f>E44</f>
        <v>0</v>
      </c>
      <c r="F136" s="26">
        <f>F44</f>
        <v>0</v>
      </c>
      <c r="G136" s="26">
        <f>G44</f>
        <v>0</v>
      </c>
      <c r="H136" s="32">
        <f t="shared" si="86"/>
        <v>0</v>
      </c>
      <c r="I136" s="10">
        <v>0</v>
      </c>
      <c r="J136" s="72" t="s">
        <v>11</v>
      </c>
    </row>
    <row r="137" spans="1:10" s="24" customFormat="1" ht="24" customHeight="1" x14ac:dyDescent="0.3">
      <c r="A137" s="128"/>
      <c r="B137" s="129"/>
      <c r="C137" s="132"/>
      <c r="D137" s="95" t="s">
        <v>23</v>
      </c>
      <c r="E137" s="74">
        <f>E135+E136</f>
        <v>1321.2</v>
      </c>
      <c r="F137" s="74">
        <f t="shared" ref="F137:G137" si="87">F135+F136</f>
        <v>1321.2</v>
      </c>
      <c r="G137" s="74">
        <f t="shared" si="87"/>
        <v>0</v>
      </c>
      <c r="H137" s="75">
        <f t="shared" si="86"/>
        <v>-1321.2</v>
      </c>
      <c r="I137" s="74">
        <f t="shared" ref="I137" si="88">G137/F137*100</f>
        <v>0</v>
      </c>
      <c r="J137" s="76" t="s">
        <v>11</v>
      </c>
    </row>
    <row r="138" spans="1:10" ht="18" customHeight="1" x14ac:dyDescent="0.3">
      <c r="A138" s="2" t="s">
        <v>15</v>
      </c>
      <c r="B138" s="12"/>
      <c r="C138" s="12"/>
      <c r="D138" s="13"/>
      <c r="E138" s="13"/>
      <c r="F138" s="12"/>
      <c r="G138" s="12"/>
      <c r="H138" s="12"/>
      <c r="I138" s="12"/>
      <c r="J138" s="12"/>
    </row>
    <row r="139" spans="1:10" x14ac:dyDescent="0.3">
      <c r="A139" s="12"/>
      <c r="B139" s="12"/>
      <c r="C139" s="12"/>
      <c r="D139" s="13"/>
      <c r="E139" s="13"/>
      <c r="F139" s="12"/>
      <c r="G139" s="12"/>
      <c r="H139" s="12"/>
      <c r="I139" s="12"/>
      <c r="J139" s="12"/>
    </row>
  </sheetData>
  <mergeCells count="106">
    <mergeCell ref="A42:A44"/>
    <mergeCell ref="B42:C44"/>
    <mergeCell ref="C49:C51"/>
    <mergeCell ref="A45:J45"/>
    <mergeCell ref="A103:J103"/>
    <mergeCell ref="A107:J107"/>
    <mergeCell ref="A99:C102"/>
    <mergeCell ref="A104:C106"/>
    <mergeCell ref="A46:A48"/>
    <mergeCell ref="B46:B48"/>
    <mergeCell ref="C46:C48"/>
    <mergeCell ref="B61:B72"/>
    <mergeCell ref="A81:J81"/>
    <mergeCell ref="C86:C88"/>
    <mergeCell ref="C89:C91"/>
    <mergeCell ref="C92:C94"/>
    <mergeCell ref="A73:A76"/>
    <mergeCell ref="B73:B76"/>
    <mergeCell ref="C73:C76"/>
    <mergeCell ref="C52:C54"/>
    <mergeCell ref="A49:A54"/>
    <mergeCell ref="B49:B54"/>
    <mergeCell ref="A1:J1"/>
    <mergeCell ref="A2:J2"/>
    <mergeCell ref="A5:D5"/>
    <mergeCell ref="A7:D7"/>
    <mergeCell ref="A4:D4"/>
    <mergeCell ref="A6:D6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A31:J31"/>
    <mergeCell ref="A32:A37"/>
    <mergeCell ref="B32:B37"/>
    <mergeCell ref="C32:C34"/>
    <mergeCell ref="C35:C37"/>
    <mergeCell ref="C20:C21"/>
    <mergeCell ref="C22:C23"/>
    <mergeCell ref="A39:A41"/>
    <mergeCell ref="B39:B41"/>
    <mergeCell ref="C39:C41"/>
    <mergeCell ref="A38:J38"/>
    <mergeCell ref="J39:J41"/>
    <mergeCell ref="B28:C30"/>
    <mergeCell ref="A28:A30"/>
    <mergeCell ref="C61:C63"/>
    <mergeCell ref="C64:C66"/>
    <mergeCell ref="C67:C69"/>
    <mergeCell ref="C70:C72"/>
    <mergeCell ref="A61:A72"/>
    <mergeCell ref="A55:A57"/>
    <mergeCell ref="B55:B57"/>
    <mergeCell ref="C55:C57"/>
    <mergeCell ref="A58:A60"/>
    <mergeCell ref="B58:B60"/>
    <mergeCell ref="C58:C60"/>
    <mergeCell ref="C112:C114"/>
    <mergeCell ref="A112:B114"/>
    <mergeCell ref="A108:B111"/>
    <mergeCell ref="C108:C111"/>
    <mergeCell ref="A115:B117"/>
    <mergeCell ref="C115:C117"/>
    <mergeCell ref="B95:B98"/>
    <mergeCell ref="C95:C98"/>
    <mergeCell ref="B82:B94"/>
    <mergeCell ref="C82:C85"/>
    <mergeCell ref="A126:B128"/>
    <mergeCell ref="C126:C128"/>
    <mergeCell ref="A129:B131"/>
    <mergeCell ref="C129:C131"/>
    <mergeCell ref="A132:B134"/>
    <mergeCell ref="C132:C134"/>
    <mergeCell ref="A118:B120"/>
    <mergeCell ref="C118:C120"/>
    <mergeCell ref="A121:J121"/>
    <mergeCell ref="A122:B125"/>
    <mergeCell ref="C122:C125"/>
    <mergeCell ref="J14:J16"/>
    <mergeCell ref="J17:J19"/>
    <mergeCell ref="J20:J21"/>
    <mergeCell ref="J25:J27"/>
    <mergeCell ref="J49:J51"/>
    <mergeCell ref="J73:J76"/>
    <mergeCell ref="A135:B137"/>
    <mergeCell ref="C135:C137"/>
    <mergeCell ref="A14:A16"/>
    <mergeCell ref="B14:B16"/>
    <mergeCell ref="C14:C16"/>
    <mergeCell ref="A17:A19"/>
    <mergeCell ref="B17:B19"/>
    <mergeCell ref="C17:C19"/>
    <mergeCell ref="A20:A24"/>
    <mergeCell ref="B20:B24"/>
    <mergeCell ref="A25:A27"/>
    <mergeCell ref="B25:B27"/>
    <mergeCell ref="C25:C27"/>
    <mergeCell ref="A77:A80"/>
    <mergeCell ref="B77:C80"/>
    <mergeCell ref="A82:A98"/>
  </mergeCells>
  <pageMargins left="0.35433070866141736" right="0.39370078740157483" top="0.39370078740157483" bottom="0.27559055118110237" header="0.15748031496062992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2019-07-25T04:57:40Z</dcterms:modified>
</cp:coreProperties>
</file>