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8" windowWidth="14808" windowHeight="735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81" i="1" l="1"/>
  <c r="F81" i="1"/>
  <c r="E81" i="1"/>
  <c r="F104" i="1"/>
  <c r="E80" i="1"/>
  <c r="E103" i="1"/>
  <c r="E102" i="1"/>
  <c r="H91" i="1" l="1"/>
  <c r="G80" i="1"/>
  <c r="G76" i="1"/>
  <c r="G101" i="1"/>
  <c r="G91" i="1"/>
  <c r="F91" i="1"/>
  <c r="F94" i="1"/>
  <c r="I137" i="1"/>
  <c r="G137" i="1"/>
  <c r="F137" i="1"/>
  <c r="G64" i="1"/>
  <c r="I48" i="1"/>
  <c r="F80" i="1"/>
  <c r="I49" i="1"/>
  <c r="H48" i="1"/>
  <c r="I47" i="1"/>
  <c r="H47" i="1"/>
  <c r="G47" i="1"/>
  <c r="F47" i="1"/>
  <c r="F76" i="1"/>
  <c r="E125" i="1" l="1"/>
  <c r="G107" i="1"/>
  <c r="F107" i="1"/>
  <c r="G86" i="1"/>
  <c r="G87" i="1" s="1"/>
  <c r="G85" i="1"/>
  <c r="G84" i="1"/>
  <c r="G79" i="1"/>
  <c r="F77" i="1"/>
  <c r="E118" i="1" l="1"/>
  <c r="F118" i="1"/>
  <c r="I136" i="1"/>
  <c r="I134" i="1"/>
  <c r="I130" i="1"/>
  <c r="I129" i="1"/>
  <c r="I128" i="1"/>
  <c r="I117" i="1"/>
  <c r="I112" i="1"/>
  <c r="I107" i="1"/>
  <c r="I106" i="1"/>
  <c r="I99" i="1"/>
  <c r="I94" i="1"/>
  <c r="I96" i="1"/>
  <c r="I91" i="1"/>
  <c r="I90" i="1"/>
  <c r="I89" i="1"/>
  <c r="I88" i="1"/>
  <c r="I77" i="1"/>
  <c r="I76" i="1"/>
  <c r="I75" i="1"/>
  <c r="I74" i="1"/>
  <c r="I72" i="1"/>
  <c r="I71" i="1"/>
  <c r="I69" i="1"/>
  <c r="I68" i="1"/>
  <c r="I67" i="1"/>
  <c r="I66" i="1"/>
  <c r="I64" i="1"/>
  <c r="I63" i="1"/>
  <c r="I54" i="1"/>
  <c r="I53" i="1"/>
  <c r="I52" i="1"/>
  <c r="I51" i="1"/>
  <c r="I34" i="1"/>
  <c r="I33" i="1"/>
  <c r="I32" i="1"/>
  <c r="I30" i="1"/>
  <c r="I29" i="1"/>
  <c r="I28" i="1"/>
  <c r="I27" i="1"/>
  <c r="I26" i="1"/>
  <c r="G99" i="1"/>
  <c r="G112" i="1" s="1"/>
  <c r="G113" i="1" s="1"/>
  <c r="F99" i="1"/>
  <c r="E99" i="1"/>
  <c r="G118" i="1"/>
  <c r="I118" i="1" s="1"/>
  <c r="G111" i="1"/>
  <c r="E124" i="1"/>
  <c r="E138" i="1"/>
  <c r="E100" i="1" l="1"/>
  <c r="E97" i="1"/>
  <c r="E98" i="1"/>
  <c r="E85" i="1"/>
  <c r="E29" i="1"/>
  <c r="E20" i="1"/>
  <c r="G69" i="1" l="1"/>
  <c r="F98" i="1"/>
  <c r="G75" i="1"/>
  <c r="G77" i="1"/>
  <c r="E28" i="1"/>
  <c r="E30" i="1" s="1"/>
  <c r="F20" i="1"/>
  <c r="F64" i="1"/>
  <c r="G26" i="1"/>
  <c r="F26" i="1"/>
  <c r="G21" i="1"/>
  <c r="F21" i="1"/>
  <c r="F111" i="1" l="1"/>
  <c r="I111" i="1" s="1"/>
  <c r="I98" i="1"/>
  <c r="E24" i="1"/>
  <c r="H88" i="1"/>
  <c r="H63" i="1" l="1"/>
  <c r="H66" i="1"/>
  <c r="I20" i="1" l="1"/>
  <c r="H51" i="1"/>
  <c r="G117" i="1"/>
  <c r="G106" i="1"/>
  <c r="H76" i="1" l="1"/>
  <c r="H77" i="1"/>
  <c r="H72" i="1"/>
  <c r="H70" i="1"/>
  <c r="G98" i="1"/>
  <c r="G97" i="1"/>
  <c r="G110" i="1" s="1"/>
  <c r="H94" i="1"/>
  <c r="G89" i="1"/>
  <c r="E86" i="1"/>
  <c r="E126" i="1" s="1"/>
  <c r="G33" i="1"/>
  <c r="G28" i="1"/>
  <c r="H54" i="1"/>
  <c r="H57" i="1"/>
  <c r="H58" i="1"/>
  <c r="F85" i="1"/>
  <c r="F97" i="1"/>
  <c r="F69" i="1"/>
  <c r="H69" i="1" s="1"/>
  <c r="F89" i="1"/>
  <c r="F129" i="1" s="1"/>
  <c r="I85" i="1" l="1"/>
  <c r="F125" i="1"/>
  <c r="I97" i="1"/>
  <c r="F110" i="1"/>
  <c r="I110" i="1" s="1"/>
  <c r="H75" i="1"/>
  <c r="F84" i="1"/>
  <c r="I84" i="1" s="1"/>
  <c r="H110" i="1"/>
  <c r="F102" i="1"/>
  <c r="I102" i="1" s="1"/>
  <c r="H89" i="1"/>
  <c r="G129" i="1"/>
  <c r="G125" i="1"/>
  <c r="F79" i="1"/>
  <c r="I79" i="1" s="1"/>
  <c r="G124" i="1"/>
  <c r="G102" i="1"/>
  <c r="H102" i="1" s="1"/>
  <c r="H97" i="1"/>
  <c r="H85" i="1"/>
  <c r="E89" i="1"/>
  <c r="E129" i="1" s="1"/>
  <c r="E94" i="1"/>
  <c r="E134" i="1"/>
  <c r="F134" i="1" s="1"/>
  <c r="H80" i="1" l="1"/>
  <c r="I80" i="1"/>
  <c r="H79" i="1"/>
  <c r="H84" i="1" s="1"/>
  <c r="H98" i="1"/>
  <c r="F124" i="1"/>
  <c r="E117" i="1"/>
  <c r="F117" i="1" s="1"/>
  <c r="H117" i="1" s="1"/>
  <c r="E112" i="1"/>
  <c r="E111" i="1"/>
  <c r="E91" i="1"/>
  <c r="E84" i="1"/>
  <c r="E110" i="1"/>
  <c r="E104" i="1"/>
  <c r="E101" i="1" s="1"/>
  <c r="E79" i="1"/>
  <c r="E34" i="1"/>
  <c r="E33" i="1"/>
  <c r="E27" i="1"/>
  <c r="E19" i="1"/>
  <c r="G16" i="1"/>
  <c r="E16" i="1"/>
  <c r="H134" i="1"/>
  <c r="G132" i="1"/>
  <c r="G133" i="1" s="1"/>
  <c r="F132" i="1"/>
  <c r="F133" i="1" s="1"/>
  <c r="E132" i="1"/>
  <c r="E133" i="1" s="1"/>
  <c r="H131" i="1"/>
  <c r="H128" i="1"/>
  <c r="G119" i="1"/>
  <c r="I119" i="1" s="1"/>
  <c r="G100" i="1"/>
  <c r="F78" i="1"/>
  <c r="I78" i="1" s="1"/>
  <c r="G78" i="1"/>
  <c r="E78" i="1"/>
  <c r="G96" i="1"/>
  <c r="F96" i="1"/>
  <c r="E96" i="1"/>
  <c r="H95" i="1"/>
  <c r="G93" i="1"/>
  <c r="E93" i="1"/>
  <c r="H92" i="1"/>
  <c r="G90" i="1"/>
  <c r="F90" i="1"/>
  <c r="E90" i="1"/>
  <c r="G74" i="1"/>
  <c r="F74" i="1"/>
  <c r="E74" i="1"/>
  <c r="G71" i="1"/>
  <c r="F71" i="1"/>
  <c r="E71" i="1"/>
  <c r="G68" i="1"/>
  <c r="F68" i="1"/>
  <c r="E68" i="1"/>
  <c r="H67" i="1"/>
  <c r="G56" i="1"/>
  <c r="E56" i="1"/>
  <c r="F55" i="1"/>
  <c r="G65" i="1"/>
  <c r="I65" i="1" s="1"/>
  <c r="F65" i="1"/>
  <c r="E65" i="1"/>
  <c r="H64" i="1"/>
  <c r="G62" i="1"/>
  <c r="E62" i="1"/>
  <c r="F61" i="1"/>
  <c r="G59" i="1"/>
  <c r="F59" i="1"/>
  <c r="E59" i="1"/>
  <c r="E35" i="1"/>
  <c r="E130" i="1" s="1"/>
  <c r="F37" i="1"/>
  <c r="F35" i="1" s="1"/>
  <c r="F130" i="1" s="1"/>
  <c r="H36" i="1"/>
  <c r="H25" i="1"/>
  <c r="F23" i="1"/>
  <c r="H22" i="1"/>
  <c r="H20" i="1"/>
  <c r="H124" i="1" l="1"/>
  <c r="I124" i="1"/>
  <c r="E82" i="1"/>
  <c r="G23" i="1"/>
  <c r="G24" i="1" s="1"/>
  <c r="F24" i="1"/>
  <c r="I24" i="1" s="1"/>
  <c r="E137" i="1"/>
  <c r="E113" i="1"/>
  <c r="H90" i="1"/>
  <c r="H96" i="1"/>
  <c r="F100" i="1"/>
  <c r="I100" i="1" s="1"/>
  <c r="F112" i="1"/>
  <c r="F56" i="1"/>
  <c r="H56" i="1" s="1"/>
  <c r="H55" i="1"/>
  <c r="H78" i="1"/>
  <c r="E119" i="1"/>
  <c r="E87" i="1"/>
  <c r="E127" i="1"/>
  <c r="G27" i="1"/>
  <c r="E32" i="1"/>
  <c r="F27" i="1"/>
  <c r="H132" i="1"/>
  <c r="H59" i="1"/>
  <c r="H99" i="1"/>
  <c r="H100" i="1" s="1"/>
  <c r="H133" i="1"/>
  <c r="G37" i="1"/>
  <c r="H37" i="1" s="1"/>
  <c r="H35" i="1" s="1"/>
  <c r="H74" i="1"/>
  <c r="H71" i="1"/>
  <c r="H68" i="1"/>
  <c r="I56" i="1"/>
  <c r="H65" i="1"/>
  <c r="F62" i="1"/>
  <c r="H61" i="1"/>
  <c r="H26" i="1"/>
  <c r="H27" i="1" s="1"/>
  <c r="H23" i="1"/>
  <c r="I21" i="1"/>
  <c r="H21" i="1"/>
  <c r="F113" i="1" l="1"/>
  <c r="I113" i="1" s="1"/>
  <c r="H137" i="1"/>
  <c r="F93" i="1"/>
  <c r="I93" i="1" s="1"/>
  <c r="F119" i="1"/>
  <c r="H118" i="1"/>
  <c r="H24" i="1"/>
  <c r="H62" i="1"/>
  <c r="G35" i="1"/>
  <c r="H93" i="1" l="1"/>
  <c r="H119" i="1"/>
  <c r="H129" i="1"/>
  <c r="G130" i="1"/>
  <c r="F39" i="1"/>
  <c r="F18" i="1"/>
  <c r="G18" i="1" l="1"/>
  <c r="G29" i="1" s="1"/>
  <c r="F19" i="1"/>
  <c r="F86" i="1"/>
  <c r="I86" i="1" s="1"/>
  <c r="H130" i="1"/>
  <c r="H39" i="1"/>
  <c r="G43" i="1"/>
  <c r="E43" i="1"/>
  <c r="F42" i="1"/>
  <c r="G42" i="1"/>
  <c r="E42" i="1"/>
  <c r="F40" i="1"/>
  <c r="F43" i="1" s="1"/>
  <c r="F15" i="1"/>
  <c r="F34" i="1" s="1"/>
  <c r="F14" i="1"/>
  <c r="F82" i="1" l="1"/>
  <c r="I81" i="1"/>
  <c r="E120" i="1"/>
  <c r="G103" i="1"/>
  <c r="G120" i="1" s="1"/>
  <c r="F28" i="1"/>
  <c r="F33" i="1"/>
  <c r="F16" i="1"/>
  <c r="I16" i="1" s="1"/>
  <c r="G126" i="1"/>
  <c r="G34" i="1"/>
  <c r="G19" i="1"/>
  <c r="F29" i="1"/>
  <c r="F126" i="1" s="1"/>
  <c r="F87" i="1"/>
  <c r="I87" i="1" s="1"/>
  <c r="H86" i="1"/>
  <c r="H87" i="1" s="1"/>
  <c r="H14" i="1"/>
  <c r="I126" i="1" l="1"/>
  <c r="H33" i="1"/>
  <c r="G32" i="1"/>
  <c r="H34" i="1"/>
  <c r="I125" i="1"/>
  <c r="F103" i="1"/>
  <c r="G127" i="1"/>
  <c r="H126" i="1"/>
  <c r="G104" i="1"/>
  <c r="G121" i="1" s="1"/>
  <c r="F32" i="1"/>
  <c r="E108" i="1"/>
  <c r="G53" i="1"/>
  <c r="F53" i="1"/>
  <c r="E53" i="1"/>
  <c r="H52" i="1"/>
  <c r="F121" i="1" l="1"/>
  <c r="I104" i="1"/>
  <c r="I121" i="1"/>
  <c r="F120" i="1"/>
  <c r="I120" i="1" s="1"/>
  <c r="I103" i="1"/>
  <c r="H121" i="1"/>
  <c r="F127" i="1"/>
  <c r="I127" i="1" s="1"/>
  <c r="H125" i="1"/>
  <c r="H32" i="1"/>
  <c r="F108" i="1"/>
  <c r="H53" i="1"/>
  <c r="H114" i="1"/>
  <c r="H106" i="1"/>
  <c r="H49" i="1"/>
  <c r="H42" i="1"/>
  <c r="H40" i="1"/>
  <c r="H43" i="1" s="1"/>
  <c r="H15" i="1"/>
  <c r="H16" i="1" s="1"/>
  <c r="H17" i="1"/>
  <c r="H18" i="1"/>
  <c r="F122" i="1" l="1"/>
  <c r="H127" i="1"/>
  <c r="H19" i="1"/>
  <c r="G82" i="1"/>
  <c r="I82" i="1" s="1"/>
  <c r="F50" i="1"/>
  <c r="G50" i="1"/>
  <c r="E50" i="1"/>
  <c r="G44" i="1"/>
  <c r="F41" i="1"/>
  <c r="F135" i="1" s="1"/>
  <c r="F136" i="1" s="1"/>
  <c r="G41" i="1"/>
  <c r="G135" i="1" s="1"/>
  <c r="E41" i="1"/>
  <c r="E135" i="1" s="1"/>
  <c r="E136" i="1" s="1"/>
  <c r="G115" i="1"/>
  <c r="E44" i="1"/>
  <c r="E139" i="1" s="1"/>
  <c r="F115" i="1"/>
  <c r="E115" i="1"/>
  <c r="E116" i="1" s="1"/>
  <c r="I50" i="1" l="1"/>
  <c r="G139" i="1"/>
  <c r="G136" i="1"/>
  <c r="H135" i="1"/>
  <c r="G116" i="1"/>
  <c r="H50" i="1"/>
  <c r="H115" i="1"/>
  <c r="F116" i="1"/>
  <c r="H81" i="1"/>
  <c r="H28" i="1"/>
  <c r="H41" i="1"/>
  <c r="I15" i="1"/>
  <c r="F101" i="1"/>
  <c r="F30" i="1"/>
  <c r="F44" i="1"/>
  <c r="F138" i="1" s="1"/>
  <c r="F139" i="1" s="1"/>
  <c r="I139" i="1" l="1"/>
  <c r="E121" i="1"/>
  <c r="E122" i="1"/>
  <c r="H139" i="1"/>
  <c r="H138" i="1"/>
  <c r="H116" i="1"/>
  <c r="H136" i="1"/>
  <c r="H44" i="1"/>
  <c r="H82" i="1"/>
  <c r="H29" i="1"/>
  <c r="G108" i="1"/>
  <c r="I108" i="1" s="1"/>
  <c r="H103" i="1"/>
  <c r="H111" i="1"/>
  <c r="I101" i="1"/>
  <c r="G30" i="1"/>
  <c r="G122" i="1" l="1"/>
  <c r="I122" i="1" s="1"/>
  <c r="H120" i="1"/>
  <c r="H108" i="1"/>
  <c r="H107" i="1"/>
  <c r="H30" i="1"/>
  <c r="H101" i="1"/>
  <c r="H104" i="1"/>
  <c r="H122" i="1" l="1"/>
  <c r="H112" i="1"/>
  <c r="H113" i="1" l="1"/>
</calcChain>
</file>

<file path=xl/sharedStrings.xml><?xml version="1.0" encoding="utf-8"?>
<sst xmlns="http://schemas.openxmlformats.org/spreadsheetml/2006/main" count="264" uniqueCount="89">
  <si>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</si>
  <si>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</si>
  <si>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</si>
  <si>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</si>
  <si>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</si>
  <si>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</si>
  <si>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</si>
  <si>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</si>
  <si>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</si>
  <si>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</si>
  <si>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</si>
  <si>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</si>
  <si>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</si>
  <si>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</si>
  <si>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</si>
  <si>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</si>
  <si>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</si>
  <si>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</si>
  <si>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</si>
  <si>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</si>
  <si>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</si>
  <si>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ДМСиГ</t>
  </si>
  <si>
    <t>Инвестиции в объекты муниципальной собственности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</si>
  <si>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</si>
  <si>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</si>
  <si>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</si>
  <si>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</si>
  <si>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</si>
  <si>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</si>
  <si>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2019 г.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</si>
  <si>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</si>
  <si>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</si>
  <si>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 xml:space="preserve">Оказание услуг 
по осуществлению пассажирских перевозок по маршрутам регулярного сообщения </t>
  </si>
  <si>
    <t>1.1.</t>
  </si>
  <si>
    <t>1.2.</t>
  </si>
  <si>
    <t xml:space="preserve">Выполнение мероприятий по разработке программ, нормативных документов в сфере дорожной деятельности </t>
  </si>
  <si>
    <t>1.3.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</si>
  <si>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</t>
  </si>
  <si>
    <t>1.4.</t>
  </si>
  <si>
    <t xml:space="preserve">Текущее содержание городских дорог  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</si>
  <si>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</si>
  <si>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</si>
  <si>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 xml:space="preserve">Реализация мероприятий, направленных 
на формирование законопослушного поведения участников дорожного движения  </t>
  </si>
  <si>
    <t>2.1.</t>
  </si>
  <si>
    <t xml:space="preserve">Отдел ГОиЧС, транспорту 
и связи администрации города Югорска
</t>
  </si>
  <si>
    <t>Итого по подпрограмме 2, в том числе:</t>
  </si>
  <si>
    <t>Подпрограмма 3. «Формирование комфортной городской среды»</t>
  </si>
  <si>
    <t>3.1.</t>
  </si>
  <si>
    <t>3.2.</t>
  </si>
  <si>
    <t xml:space="preserve">Выполнение работ 
по благоустройству
</t>
  </si>
  <si>
    <t xml:space="preserve">Санитарный отлов безнадзорных и бродячих  животных </t>
  </si>
  <si>
    <t>3.3.</t>
  </si>
  <si>
    <t>3.4.</t>
  </si>
  <si>
    <t xml:space="preserve">Информирование населения о благоустройстве </t>
  </si>
  <si>
    <t xml:space="preserve">Демонтаж информационных конструкций </t>
  </si>
  <si>
    <t>3.5.</t>
  </si>
  <si>
    <t>3.6.</t>
  </si>
  <si>
    <t xml:space="preserve">Содержание и текущий ремонт объектов благоустройства  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</si>
  <si>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</si>
  <si>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</si>
  <si>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</si>
  <si>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</si>
  <si>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</si>
  <si>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 том числе по проектам, портфелям проектов, направленных,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проектов, реализуемых в составе муниципальной программы
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</si>
  <si>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</si>
  <si>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</si>
  <si>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</si>
  <si>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</si>
  <si>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</si>
  <si>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</si>
  <si>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</si>
  <si>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</si>
  <si>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</si>
  <si>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</si>
  <si>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</si>
  <si>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</si>
  <si>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</si>
  <si>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</si>
  <si>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</si>
  <si>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</si>
  <si>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</si>
  <si>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</si>
  <si>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Произведена оплата по договору на проведение акарицидной обработки и барьерной дератизации  мест общего пользования</t>
  </si>
  <si>
    <t>01 октября</t>
  </si>
  <si>
    <t>Оплачены работы по озеленению города, демонтажу новогодней ели, приобретены и установлены МАФ для городского парка</t>
  </si>
  <si>
    <t>Произведена оплата работ по благоустройству общественных территорий (Благоустройство мемориалв "Защитникам Отечества и первопроходцам земли Югорской"). На дополнительные средства соглашение с округом не заключено.</t>
  </si>
  <si>
    <t>Выполнены работы по реконструкции ул.Никольская. На дополнительные средства соглашение с округом не заключено</t>
  </si>
  <si>
    <t>Оплачены проектные работы и достоверность по благоустройству дворовой территории Попова 4,4а,6,8, подготовка документации для конкурса. Оплачены работы по устройству ямы Беккари.  Работы по наказам депутатам выполнены,  документы готовятся на оплату. Оплачены инженерно-геодезические изыскания по объекту «Парк по ул.Менделеева в г.Югорске». Заключены контракты на  разработку проектной документации по объекту «Парк по ул.Менделеева в г.Югорске»</t>
  </si>
  <si>
    <t>Средства переданы МАУ МЦ "Гелиос". Заключены контракты на выполнение работ по благоустройству территории ул. Садовая, 23А и ул. Студенческая,18/1. Выплачен аванс.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</si>
</sst>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165" fontId="5" fillId="0" borderId="2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65" fontId="11" fillId="0" borderId="1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44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37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5" fillId="0" borderId="6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5" fontId="5" fillId="0" borderId="4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165" fontId="11" fillId="0" borderId="16" xfId="0" applyNumberFormat="1" applyFont="1" applyFill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24" xfId="1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5" fillId="0" borderId="24" xfId="1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vertical="center" wrapText="1"/>
    </xf>
    <xf numFmtId="165" fontId="14" fillId="0" borderId="1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  <xf numFmtId="165" fontId="11" fillId="0" borderId="31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165" fontId="14" fillId="0" borderId="21" xfId="0" applyNumberFormat="1" applyFont="1" applyFill="1" applyBorder="1" applyAlignment="1">
      <alignment horizontal="center" vertical="center" wrapText="1"/>
    </xf>
    <xf numFmtId="165" fontId="14" fillId="0" borderId="43" xfId="0" applyNumberFormat="1" applyFont="1" applyFill="1" applyBorder="1" applyAlignment="1">
      <alignment horizontal="center" vertical="center" wrapText="1"/>
    </xf>
    <xf numFmtId="165" fontId="11" fillId="0" borderId="43" xfId="0" applyNumberFormat="1" applyFont="1" applyFill="1" applyBorder="1" applyAlignment="1">
      <alignment horizontal="center" vertical="center" wrapText="1"/>
    </xf>
    <xf numFmtId="165" fontId="11" fillId="0" borderId="21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2" fillId="0" borderId="55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7" xfId="0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21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56" xfId="0" applyFont="1" applyFill="1" applyBorder="1" applyAlignment="1">
      <alignment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topLeftCell="A40" zoomScale="80" zoomScaleNormal="80" workbookViewId="0">
      <selection activeCell="H158" sqref="H158"/>
    </sheetView>
  </sheetViews>
  <sheetFormatPr defaultRowHeight="14.4" x14ac:dyDescent="0.3"/>
  <cols>
    <col min="1" max="1" width="5.6640625" customWidth="1"/>
    <col min="2" max="2" width="29.6640625" customWidth="1"/>
    <col min="3" max="3" width="17.109375" customWidth="1"/>
    <col min="4" max="4" width="14.33203125" style="7" customWidth="1"/>
    <col min="5" max="5" width="15.6640625" style="7" customWidth="1"/>
    <col min="6" max="6" width="13.44140625" style="7" customWidth="1"/>
    <col min="7" max="7" width="15.44140625" customWidth="1"/>
    <col min="8" max="8" width="14" customWidth="1"/>
    <col min="9" max="9" width="15.33203125" customWidth="1"/>
    <col min="10" max="10" width="24" customWidth="1"/>
  </cols>
  <sheetData>
    <row r="1" spans="1:10" ht="15.6" x14ac:dyDescent="0.3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5.6" x14ac:dyDescent="0.3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5.6" x14ac:dyDescent="0.3">
      <c r="A3" s="65"/>
      <c r="B3" s="65"/>
      <c r="C3" s="65"/>
      <c r="D3" s="6" t="s">
        <v>16</v>
      </c>
      <c r="E3" s="52" t="s">
        <v>17</v>
      </c>
      <c r="F3" s="62" t="s">
        <v>83</v>
      </c>
      <c r="G3" s="66" t="s">
        <v>29</v>
      </c>
      <c r="H3" s="65"/>
      <c r="I3" s="65"/>
      <c r="J3" s="65"/>
    </row>
    <row r="4" spans="1:10" ht="27.75" customHeight="1" x14ac:dyDescent="0.3">
      <c r="A4" s="190" t="s">
        <v>30</v>
      </c>
      <c r="B4" s="190"/>
      <c r="C4" s="190"/>
      <c r="D4" s="190"/>
      <c r="E4" s="11"/>
      <c r="F4" s="11"/>
      <c r="G4" s="11"/>
      <c r="H4" s="11"/>
      <c r="I4" s="11"/>
      <c r="J4" s="11"/>
    </row>
    <row r="5" spans="1:10" x14ac:dyDescent="0.3">
      <c r="A5" s="189" t="s">
        <v>78</v>
      </c>
      <c r="B5" s="189"/>
      <c r="C5" s="189"/>
      <c r="D5" s="189"/>
      <c r="E5" s="11"/>
      <c r="F5" s="11"/>
      <c r="G5" s="11"/>
      <c r="H5" s="11"/>
      <c r="I5" s="11"/>
      <c r="J5" s="11"/>
    </row>
    <row r="6" spans="1:10" ht="15" customHeight="1" x14ac:dyDescent="0.3">
      <c r="A6" s="191" t="s">
        <v>19</v>
      </c>
      <c r="B6" s="191"/>
      <c r="C6" s="191"/>
      <c r="D6" s="191"/>
      <c r="E6" s="11"/>
      <c r="F6" s="11"/>
      <c r="G6" s="11"/>
      <c r="H6" s="11"/>
      <c r="I6" s="11"/>
      <c r="J6" s="11"/>
    </row>
    <row r="7" spans="1:10" x14ac:dyDescent="0.3">
      <c r="A7" s="189" t="s">
        <v>79</v>
      </c>
      <c r="B7" s="189"/>
      <c r="C7" s="189"/>
      <c r="D7" s="189"/>
      <c r="E7" s="11"/>
      <c r="F7" s="11"/>
      <c r="G7" s="11"/>
      <c r="H7" s="11"/>
      <c r="I7" s="11"/>
      <c r="J7" s="11"/>
    </row>
    <row r="8" spans="1:10" ht="10.199999999999999" customHeight="1" x14ac:dyDescent="0.3">
      <c r="A8" s="67" t="s">
        <v>2</v>
      </c>
      <c r="B8" s="11"/>
      <c r="C8" s="11"/>
      <c r="D8" s="11"/>
      <c r="E8" s="11"/>
      <c r="F8" s="11"/>
      <c r="G8" s="68"/>
      <c r="H8" s="11"/>
      <c r="I8" s="11"/>
      <c r="J8" s="11"/>
    </row>
    <row r="9" spans="1:10" ht="27.75" customHeight="1" x14ac:dyDescent="0.3">
      <c r="A9" s="202" t="s">
        <v>3</v>
      </c>
      <c r="B9" s="199" t="s">
        <v>24</v>
      </c>
      <c r="C9" s="199" t="s">
        <v>25</v>
      </c>
      <c r="D9" s="199" t="s">
        <v>4</v>
      </c>
      <c r="E9" s="199" t="s">
        <v>5</v>
      </c>
      <c r="F9" s="205" t="s">
        <v>6</v>
      </c>
      <c r="G9" s="192" t="s">
        <v>18</v>
      </c>
      <c r="H9" s="198" t="s">
        <v>7</v>
      </c>
      <c r="I9" s="199"/>
      <c r="J9" s="200" t="s">
        <v>27</v>
      </c>
    </row>
    <row r="10" spans="1:10" ht="35.25" customHeight="1" x14ac:dyDescent="0.3">
      <c r="A10" s="203"/>
      <c r="B10" s="204"/>
      <c r="C10" s="204"/>
      <c r="D10" s="204"/>
      <c r="E10" s="204"/>
      <c r="F10" s="206"/>
      <c r="G10" s="193"/>
      <c r="H10" s="23" t="s">
        <v>8</v>
      </c>
      <c r="I10" s="59" t="s">
        <v>9</v>
      </c>
      <c r="J10" s="201"/>
    </row>
    <row r="11" spans="1:10" ht="46.95" customHeight="1" x14ac:dyDescent="0.3">
      <c r="A11" s="203"/>
      <c r="B11" s="204"/>
      <c r="C11" s="204"/>
      <c r="D11" s="204"/>
      <c r="E11" s="204"/>
      <c r="F11" s="206"/>
      <c r="G11" s="194"/>
      <c r="H11" s="23" t="s">
        <v>26</v>
      </c>
      <c r="I11" s="59" t="s">
        <v>10</v>
      </c>
      <c r="J11" s="201"/>
    </row>
    <row r="12" spans="1:10" x14ac:dyDescent="0.3">
      <c r="A12" s="6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  <c r="G12" s="41">
        <v>7</v>
      </c>
      <c r="H12" s="59">
        <v>8</v>
      </c>
      <c r="I12" s="59">
        <v>9</v>
      </c>
      <c r="J12" s="70">
        <v>10</v>
      </c>
    </row>
    <row r="13" spans="1:10" ht="15.6" customHeight="1" x14ac:dyDescent="0.3">
      <c r="A13" s="60"/>
      <c r="B13" s="195" t="s">
        <v>31</v>
      </c>
      <c r="C13" s="196"/>
      <c r="D13" s="196"/>
      <c r="E13" s="196"/>
      <c r="F13" s="196"/>
      <c r="G13" s="196"/>
      <c r="H13" s="196"/>
      <c r="I13" s="196"/>
      <c r="J13" s="197"/>
    </row>
    <row r="14" spans="1:10" ht="44.4" customHeight="1" x14ac:dyDescent="0.3">
      <c r="A14" s="142" t="s">
        <v>33</v>
      </c>
      <c r="B14" s="142" t="s">
        <v>32</v>
      </c>
      <c r="C14" s="145" t="s">
        <v>20</v>
      </c>
      <c r="D14" s="84" t="s">
        <v>12</v>
      </c>
      <c r="E14" s="16">
        <v>0</v>
      </c>
      <c r="F14" s="16">
        <f>E14</f>
        <v>0</v>
      </c>
      <c r="G14" s="16">
        <v>0</v>
      </c>
      <c r="H14" s="16">
        <f>G14-F14</f>
        <v>0</v>
      </c>
      <c r="I14" s="16">
        <v>0</v>
      </c>
      <c r="J14" s="124" t="s">
        <v>80</v>
      </c>
    </row>
    <row r="15" spans="1:10" ht="33" customHeight="1" x14ac:dyDescent="0.3">
      <c r="A15" s="143"/>
      <c r="B15" s="143"/>
      <c r="C15" s="146"/>
      <c r="D15" s="84" t="s">
        <v>13</v>
      </c>
      <c r="E15" s="85">
        <v>14000</v>
      </c>
      <c r="F15" s="85">
        <f>E15</f>
        <v>14000</v>
      </c>
      <c r="G15" s="85">
        <v>9009</v>
      </c>
      <c r="H15" s="16">
        <f t="shared" ref="H15:H30" si="0">G15-F15</f>
        <v>-4991</v>
      </c>
      <c r="I15" s="16">
        <f t="shared" ref="I15:I16" si="1">G15/F15*100</f>
        <v>64.349999999999994</v>
      </c>
      <c r="J15" s="125"/>
    </row>
    <row r="16" spans="1:10" ht="25.2" customHeight="1" x14ac:dyDescent="0.3">
      <c r="A16" s="144"/>
      <c r="B16" s="144"/>
      <c r="C16" s="147"/>
      <c r="D16" s="86" t="s">
        <v>23</v>
      </c>
      <c r="E16" s="87">
        <f>E14+E15</f>
        <v>14000</v>
      </c>
      <c r="F16" s="87">
        <f t="shared" ref="F16:H16" si="2">F14+F15</f>
        <v>14000</v>
      </c>
      <c r="G16" s="87">
        <f t="shared" si="2"/>
        <v>9009</v>
      </c>
      <c r="H16" s="87">
        <f t="shared" si="2"/>
        <v>-4991</v>
      </c>
      <c r="I16" s="88">
        <f t="shared" si="1"/>
        <v>64.349999999999994</v>
      </c>
      <c r="J16" s="126"/>
    </row>
    <row r="17" spans="1:10" ht="42.6" customHeight="1" x14ac:dyDescent="0.3">
      <c r="A17" s="142" t="s">
        <v>34</v>
      </c>
      <c r="B17" s="142" t="s">
        <v>35</v>
      </c>
      <c r="C17" s="145" t="s">
        <v>20</v>
      </c>
      <c r="D17" s="84" t="s">
        <v>12</v>
      </c>
      <c r="E17" s="16">
        <v>0</v>
      </c>
      <c r="F17" s="16">
        <v>0</v>
      </c>
      <c r="G17" s="16">
        <v>0</v>
      </c>
      <c r="H17" s="16">
        <f t="shared" si="0"/>
        <v>0</v>
      </c>
      <c r="I17" s="16">
        <v>0</v>
      </c>
      <c r="J17" s="127"/>
    </row>
    <row r="18" spans="1:10" ht="33.6" customHeight="1" x14ac:dyDescent="0.3">
      <c r="A18" s="143"/>
      <c r="B18" s="143"/>
      <c r="C18" s="146"/>
      <c r="D18" s="89" t="s">
        <v>13</v>
      </c>
      <c r="E18" s="29">
        <v>0</v>
      </c>
      <c r="F18" s="29">
        <f>E18</f>
        <v>0</v>
      </c>
      <c r="G18" s="29">
        <f>F18</f>
        <v>0</v>
      </c>
      <c r="H18" s="16">
        <f t="shared" si="0"/>
        <v>0</v>
      </c>
      <c r="I18" s="16">
        <v>0</v>
      </c>
      <c r="J18" s="128"/>
    </row>
    <row r="19" spans="1:10" ht="25.2" customHeight="1" x14ac:dyDescent="0.3">
      <c r="A19" s="144"/>
      <c r="B19" s="144"/>
      <c r="C19" s="147"/>
      <c r="D19" s="86" t="s">
        <v>23</v>
      </c>
      <c r="E19" s="87">
        <f>E17+E18</f>
        <v>0</v>
      </c>
      <c r="F19" s="87">
        <f t="shared" ref="F19:H19" si="3">F17+F18</f>
        <v>0</v>
      </c>
      <c r="G19" s="87">
        <f t="shared" si="3"/>
        <v>0</v>
      </c>
      <c r="H19" s="87">
        <f t="shared" si="3"/>
        <v>0</v>
      </c>
      <c r="I19" s="88">
        <v>0</v>
      </c>
      <c r="J19" s="129"/>
    </row>
    <row r="20" spans="1:10" ht="42.6" customHeight="1" x14ac:dyDescent="0.3">
      <c r="A20" s="142" t="s">
        <v>36</v>
      </c>
      <c r="B20" s="142" t="s">
        <v>37</v>
      </c>
      <c r="C20" s="145" t="s">
        <v>20</v>
      </c>
      <c r="D20" s="84" t="s">
        <v>12</v>
      </c>
      <c r="E20" s="16">
        <f>26947.6</f>
        <v>26947.599999999999</v>
      </c>
      <c r="F20" s="16">
        <f>26947.6+47745.8</f>
        <v>74693.399999999994</v>
      </c>
      <c r="G20" s="16">
        <v>26947.599999999999</v>
      </c>
      <c r="H20" s="16">
        <f t="shared" ref="H20:H21" si="4">G20-F20</f>
        <v>-47745.799999999996</v>
      </c>
      <c r="I20" s="16">
        <f t="shared" ref="I20:I24" si="5">G20/F20*100</f>
        <v>36.077618638326811</v>
      </c>
      <c r="J20" s="124" t="s">
        <v>86</v>
      </c>
    </row>
    <row r="21" spans="1:10" ht="37.799999999999997" customHeight="1" x14ac:dyDescent="0.3">
      <c r="A21" s="143"/>
      <c r="B21" s="143"/>
      <c r="C21" s="148"/>
      <c r="D21" s="89" t="s">
        <v>13</v>
      </c>
      <c r="E21" s="29">
        <v>9484.7000000000007</v>
      </c>
      <c r="F21" s="29">
        <f>1682.2+775+2162.1+4993.9</f>
        <v>9613.1999999999989</v>
      </c>
      <c r="G21" s="29">
        <f>3051.9+62.1+1682.2</f>
        <v>4796.2</v>
      </c>
      <c r="H21" s="16">
        <f t="shared" si="4"/>
        <v>-4816.9999999999991</v>
      </c>
      <c r="I21" s="16">
        <f t="shared" si="5"/>
        <v>49.89181542046353</v>
      </c>
      <c r="J21" s="126"/>
    </row>
    <row r="22" spans="1:10" ht="44.4" customHeight="1" x14ac:dyDescent="0.3">
      <c r="A22" s="143"/>
      <c r="B22" s="143"/>
      <c r="C22" s="145" t="s">
        <v>21</v>
      </c>
      <c r="D22" s="84" t="s">
        <v>12</v>
      </c>
      <c r="E22" s="16">
        <v>0</v>
      </c>
      <c r="F22" s="16">
        <v>0</v>
      </c>
      <c r="G22" s="16">
        <v>0</v>
      </c>
      <c r="H22" s="16">
        <f t="shared" ref="H22:H26" si="6">G22-F22</f>
        <v>0</v>
      </c>
      <c r="I22" s="16">
        <v>0</v>
      </c>
      <c r="J22" s="100"/>
    </row>
    <row r="23" spans="1:10" ht="31.2" customHeight="1" x14ac:dyDescent="0.3">
      <c r="A23" s="143"/>
      <c r="B23" s="143"/>
      <c r="C23" s="148"/>
      <c r="D23" s="89" t="s">
        <v>13</v>
      </c>
      <c r="E23" s="29">
        <v>0</v>
      </c>
      <c r="F23" s="29">
        <f>E23</f>
        <v>0</v>
      </c>
      <c r="G23" s="29">
        <f>F23</f>
        <v>0</v>
      </c>
      <c r="H23" s="16">
        <f t="shared" si="6"/>
        <v>0</v>
      </c>
      <c r="I23" s="16">
        <v>0</v>
      </c>
      <c r="J23" s="80"/>
    </row>
    <row r="24" spans="1:10" ht="25.2" customHeight="1" x14ac:dyDescent="0.3">
      <c r="A24" s="144"/>
      <c r="B24" s="144"/>
      <c r="C24" s="112"/>
      <c r="D24" s="86" t="s">
        <v>23</v>
      </c>
      <c r="E24" s="87">
        <f>E20+E21+E22+E23</f>
        <v>36432.300000000003</v>
      </c>
      <c r="F24" s="87">
        <f>F20+F21+F22+F23</f>
        <v>84306.599999999991</v>
      </c>
      <c r="G24" s="87">
        <f>G20+G21+G22+G23</f>
        <v>31743.8</v>
      </c>
      <c r="H24" s="87">
        <f t="shared" ref="H24" si="7">H20+H21+H22+H23</f>
        <v>-52562.799999999996</v>
      </c>
      <c r="I24" s="88">
        <f t="shared" si="5"/>
        <v>37.652805355689829</v>
      </c>
      <c r="J24" s="82"/>
    </row>
    <row r="25" spans="1:10" s="7" customFormat="1" ht="44.4" customHeight="1" x14ac:dyDescent="0.3">
      <c r="A25" s="142" t="s">
        <v>38</v>
      </c>
      <c r="B25" s="142" t="s">
        <v>39</v>
      </c>
      <c r="C25" s="145" t="s">
        <v>20</v>
      </c>
      <c r="D25" s="84" t="s">
        <v>12</v>
      </c>
      <c r="E25" s="16">
        <v>0</v>
      </c>
      <c r="F25" s="16">
        <v>0</v>
      </c>
      <c r="G25" s="16">
        <v>0</v>
      </c>
      <c r="H25" s="16">
        <f t="shared" si="6"/>
        <v>0</v>
      </c>
      <c r="I25" s="16">
        <v>0</v>
      </c>
      <c r="J25" s="124" t="s">
        <v>28</v>
      </c>
    </row>
    <row r="26" spans="1:10" s="7" customFormat="1" ht="31.2" customHeight="1" x14ac:dyDescent="0.3">
      <c r="A26" s="143"/>
      <c r="B26" s="143"/>
      <c r="C26" s="146"/>
      <c r="D26" s="89" t="s">
        <v>13</v>
      </c>
      <c r="E26" s="29">
        <v>89000</v>
      </c>
      <c r="F26" s="29">
        <f>82356.6+2796+1000+1057.9</f>
        <v>87210.5</v>
      </c>
      <c r="G26" s="29">
        <f>56748.9+2796+967.5+790</f>
        <v>61302.400000000001</v>
      </c>
      <c r="H26" s="16">
        <f t="shared" si="6"/>
        <v>-25908.1</v>
      </c>
      <c r="I26" s="16">
        <f>G26/F26*100</f>
        <v>70.292453316974445</v>
      </c>
      <c r="J26" s="125"/>
    </row>
    <row r="27" spans="1:10" s="7" customFormat="1" ht="25.2" customHeight="1" x14ac:dyDescent="0.3">
      <c r="A27" s="144"/>
      <c r="B27" s="144"/>
      <c r="C27" s="148"/>
      <c r="D27" s="86" t="s">
        <v>23</v>
      </c>
      <c r="E27" s="87">
        <f>E25+E26</f>
        <v>89000</v>
      </c>
      <c r="F27" s="87">
        <f t="shared" ref="F27:H27" si="8">F25+F26</f>
        <v>87210.5</v>
      </c>
      <c r="G27" s="87">
        <f t="shared" si="8"/>
        <v>61302.400000000001</v>
      </c>
      <c r="H27" s="87">
        <f t="shared" si="8"/>
        <v>-25908.1</v>
      </c>
      <c r="I27" s="88">
        <f>G27/F27*100</f>
        <v>70.292453316974445</v>
      </c>
      <c r="J27" s="126"/>
    </row>
    <row r="28" spans="1:10" s="7" customFormat="1" ht="45" customHeight="1" x14ac:dyDescent="0.3">
      <c r="A28" s="176"/>
      <c r="B28" s="173" t="s">
        <v>40</v>
      </c>
      <c r="C28" s="150"/>
      <c r="D28" s="90" t="s">
        <v>12</v>
      </c>
      <c r="E28" s="16">
        <f>E14+E17+E20+E22+E25</f>
        <v>26947.599999999999</v>
      </c>
      <c r="F28" s="16">
        <f t="shared" ref="F28:G28" si="9">F14+F17+F20+F22+F25</f>
        <v>74693.399999999994</v>
      </c>
      <c r="G28" s="16">
        <f t="shared" si="9"/>
        <v>26947.599999999999</v>
      </c>
      <c r="H28" s="16">
        <f t="shared" si="0"/>
        <v>-47745.799999999996</v>
      </c>
      <c r="I28" s="16">
        <f>G28/F28*100</f>
        <v>36.077618638326811</v>
      </c>
      <c r="J28" s="91" t="s">
        <v>11</v>
      </c>
    </row>
    <row r="29" spans="1:10" s="7" customFormat="1" ht="31.95" customHeight="1" x14ac:dyDescent="0.3">
      <c r="A29" s="177"/>
      <c r="B29" s="174"/>
      <c r="C29" s="152"/>
      <c r="D29" s="90" t="s">
        <v>13</v>
      </c>
      <c r="E29" s="85">
        <f>E15+E18+E21+E23+E26</f>
        <v>112484.7</v>
      </c>
      <c r="F29" s="85">
        <f t="shared" ref="F29" si="10">F15+F18+F21+F23+F26</f>
        <v>110823.7</v>
      </c>
      <c r="G29" s="85">
        <f>G15+G18+G21+G23+G26</f>
        <v>75107.600000000006</v>
      </c>
      <c r="H29" s="16">
        <f t="shared" si="0"/>
        <v>-35716.099999999991</v>
      </c>
      <c r="I29" s="16">
        <f>G29/F29*100</f>
        <v>67.772146210602969</v>
      </c>
      <c r="J29" s="91" t="s">
        <v>11</v>
      </c>
    </row>
    <row r="30" spans="1:10" s="7" customFormat="1" ht="28.95" customHeight="1" x14ac:dyDescent="0.3">
      <c r="A30" s="178"/>
      <c r="B30" s="175"/>
      <c r="C30" s="154"/>
      <c r="D30" s="92" t="s">
        <v>23</v>
      </c>
      <c r="E30" s="45">
        <f>SUM(E28:E29)</f>
        <v>139432.29999999999</v>
      </c>
      <c r="F30" s="45">
        <f>SUM(F28:F29)</f>
        <v>185517.09999999998</v>
      </c>
      <c r="G30" s="45">
        <f>SUM(G28:G29)</f>
        <v>102055.20000000001</v>
      </c>
      <c r="H30" s="88">
        <f t="shared" si="0"/>
        <v>-83461.899999999965</v>
      </c>
      <c r="I30" s="88">
        <f>G30/F30*100</f>
        <v>55.011209209285838</v>
      </c>
      <c r="J30" s="91" t="s">
        <v>11</v>
      </c>
    </row>
    <row r="31" spans="1:10" ht="19.2" customHeight="1" x14ac:dyDescent="0.3">
      <c r="A31" s="179" t="s">
        <v>14</v>
      </c>
      <c r="B31" s="180"/>
      <c r="C31" s="180"/>
      <c r="D31" s="180"/>
      <c r="E31" s="180"/>
      <c r="F31" s="180"/>
      <c r="G31" s="180"/>
      <c r="H31" s="180"/>
      <c r="I31" s="180"/>
      <c r="J31" s="181"/>
    </row>
    <row r="32" spans="1:10" s="7" customFormat="1" ht="19.2" customHeight="1" x14ac:dyDescent="0.3">
      <c r="A32" s="169"/>
      <c r="B32" s="182"/>
      <c r="C32" s="169" t="s">
        <v>20</v>
      </c>
      <c r="D32" s="93" t="s">
        <v>23</v>
      </c>
      <c r="E32" s="45">
        <f>E33+E34</f>
        <v>139432.29999999999</v>
      </c>
      <c r="F32" s="45">
        <f t="shared" ref="F32:H32" si="11">F33+F34</f>
        <v>185517.09999999998</v>
      </c>
      <c r="G32" s="45">
        <f t="shared" si="11"/>
        <v>102055.20000000001</v>
      </c>
      <c r="H32" s="45">
        <f t="shared" si="11"/>
        <v>-83461.899999999994</v>
      </c>
      <c r="I32" s="88">
        <f>G32/F32*100</f>
        <v>55.011209209285838</v>
      </c>
      <c r="J32" s="94"/>
    </row>
    <row r="33" spans="1:10" s="7" customFormat="1" ht="42" customHeight="1" x14ac:dyDescent="0.3">
      <c r="A33" s="169"/>
      <c r="B33" s="183"/>
      <c r="C33" s="169"/>
      <c r="D33" s="95" t="s">
        <v>12</v>
      </c>
      <c r="E33" s="96">
        <f>E14+E17+E20+E25</f>
        <v>26947.599999999999</v>
      </c>
      <c r="F33" s="96">
        <f t="shared" ref="F33:G33" si="12">F14+F17+F20+F25</f>
        <v>74693.399999999994</v>
      </c>
      <c r="G33" s="96">
        <f t="shared" si="12"/>
        <v>26947.599999999999</v>
      </c>
      <c r="H33" s="85">
        <f t="shared" ref="H33:H37" si="13">G33-F33</f>
        <v>-47745.799999999996</v>
      </c>
      <c r="I33" s="16">
        <f>G33/F33*100</f>
        <v>36.077618638326811</v>
      </c>
      <c r="J33" s="97"/>
    </row>
    <row r="34" spans="1:10" s="7" customFormat="1" ht="35.4" customHeight="1" x14ac:dyDescent="0.3">
      <c r="A34" s="169"/>
      <c r="B34" s="183"/>
      <c r="C34" s="169"/>
      <c r="D34" s="98" t="s">
        <v>13</v>
      </c>
      <c r="E34" s="96">
        <f>E15+E18+E21+E26</f>
        <v>112484.7</v>
      </c>
      <c r="F34" s="96">
        <f>F15+F18+F21+F26</f>
        <v>110823.7</v>
      </c>
      <c r="G34" s="96">
        <f>G15+G18+G21+G26</f>
        <v>75107.600000000006</v>
      </c>
      <c r="H34" s="85">
        <f t="shared" si="13"/>
        <v>-35716.099999999991</v>
      </c>
      <c r="I34" s="16">
        <f>G34/F34*100</f>
        <v>67.772146210602969</v>
      </c>
      <c r="J34" s="80"/>
    </row>
    <row r="35" spans="1:10" s="7" customFormat="1" ht="21.6" customHeight="1" x14ac:dyDescent="0.3">
      <c r="A35" s="169"/>
      <c r="B35" s="183"/>
      <c r="C35" s="182" t="s">
        <v>21</v>
      </c>
      <c r="D35" s="92" t="s">
        <v>23</v>
      </c>
      <c r="E35" s="45">
        <f>E36+E37</f>
        <v>0</v>
      </c>
      <c r="F35" s="45">
        <f t="shared" ref="F35:H35" si="14">F36+F37</f>
        <v>0</v>
      </c>
      <c r="G35" s="45">
        <f t="shared" si="14"/>
        <v>0</v>
      </c>
      <c r="H35" s="45">
        <f t="shared" si="14"/>
        <v>0</v>
      </c>
      <c r="I35" s="45">
        <v>0</v>
      </c>
      <c r="J35" s="81"/>
    </row>
    <row r="36" spans="1:10" s="7" customFormat="1" ht="40.950000000000003" customHeight="1" x14ac:dyDescent="0.3">
      <c r="A36" s="169"/>
      <c r="B36" s="183"/>
      <c r="C36" s="183"/>
      <c r="D36" s="99" t="s">
        <v>12</v>
      </c>
      <c r="E36" s="96">
        <v>0</v>
      </c>
      <c r="F36" s="96">
        <v>0</v>
      </c>
      <c r="G36" s="96">
        <v>0</v>
      </c>
      <c r="H36" s="96">
        <f t="shared" si="13"/>
        <v>0</v>
      </c>
      <c r="I36" s="16">
        <v>0</v>
      </c>
      <c r="J36" s="100"/>
    </row>
    <row r="37" spans="1:10" s="7" customFormat="1" ht="33.6" customHeight="1" x14ac:dyDescent="0.3">
      <c r="A37" s="169"/>
      <c r="B37" s="184"/>
      <c r="C37" s="184"/>
      <c r="D37" s="89" t="s">
        <v>13</v>
      </c>
      <c r="E37" s="29">
        <v>0</v>
      </c>
      <c r="F37" s="29">
        <f>E37</f>
        <v>0</v>
      </c>
      <c r="G37" s="29">
        <f>F37</f>
        <v>0</v>
      </c>
      <c r="H37" s="16">
        <f t="shared" si="13"/>
        <v>0</v>
      </c>
      <c r="I37" s="16">
        <v>0</v>
      </c>
      <c r="J37" s="80"/>
    </row>
    <row r="38" spans="1:10" ht="22.2" customHeight="1" x14ac:dyDescent="0.3">
      <c r="A38" s="170" t="s">
        <v>41</v>
      </c>
      <c r="B38" s="171"/>
      <c r="C38" s="171"/>
      <c r="D38" s="171"/>
      <c r="E38" s="171"/>
      <c r="F38" s="171"/>
      <c r="G38" s="171"/>
      <c r="H38" s="171"/>
      <c r="I38" s="171"/>
      <c r="J38" s="172"/>
    </row>
    <row r="39" spans="1:10" s="7" customFormat="1" ht="42.6" customHeight="1" x14ac:dyDescent="0.3">
      <c r="A39" s="142" t="s">
        <v>43</v>
      </c>
      <c r="B39" s="166" t="s">
        <v>42</v>
      </c>
      <c r="C39" s="166" t="s">
        <v>44</v>
      </c>
      <c r="D39" s="111" t="s">
        <v>12</v>
      </c>
      <c r="E39" s="55">
        <v>0</v>
      </c>
      <c r="F39" s="55">
        <f>E39</f>
        <v>0</v>
      </c>
      <c r="G39" s="55">
        <v>0</v>
      </c>
      <c r="H39" s="16">
        <f>G39-F39</f>
        <v>0</v>
      </c>
      <c r="I39" s="55">
        <v>0</v>
      </c>
      <c r="J39" s="130"/>
    </row>
    <row r="40" spans="1:10" s="7" customFormat="1" ht="33.6" customHeight="1" x14ac:dyDescent="0.3">
      <c r="A40" s="143"/>
      <c r="B40" s="167"/>
      <c r="C40" s="167"/>
      <c r="D40" s="113" t="s">
        <v>13</v>
      </c>
      <c r="E40" s="43">
        <v>0</v>
      </c>
      <c r="F40" s="43">
        <f>E40</f>
        <v>0</v>
      </c>
      <c r="G40" s="43">
        <v>0</v>
      </c>
      <c r="H40" s="16">
        <f>G40-F40</f>
        <v>0</v>
      </c>
      <c r="I40" s="55">
        <v>0</v>
      </c>
      <c r="J40" s="131"/>
    </row>
    <row r="41" spans="1:10" s="7" customFormat="1" ht="25.95" customHeight="1" x14ac:dyDescent="0.3">
      <c r="A41" s="144"/>
      <c r="B41" s="168"/>
      <c r="C41" s="168"/>
      <c r="D41" s="92" t="s">
        <v>23</v>
      </c>
      <c r="E41" s="45">
        <f>SUM(E39:E40)</f>
        <v>0</v>
      </c>
      <c r="F41" s="45">
        <f t="shared" ref="F41:G41" si="15">SUM(F39:F40)</f>
        <v>0</v>
      </c>
      <c r="G41" s="45">
        <f t="shared" si="15"/>
        <v>0</v>
      </c>
      <c r="H41" s="88">
        <f t="shared" ref="H41:H44" si="16">G41-F41</f>
        <v>0</v>
      </c>
      <c r="I41" s="101">
        <v>0</v>
      </c>
      <c r="J41" s="132"/>
    </row>
    <row r="42" spans="1:10" s="7" customFormat="1" ht="43.2" customHeight="1" x14ac:dyDescent="0.3">
      <c r="A42" s="151"/>
      <c r="B42" s="149" t="s">
        <v>45</v>
      </c>
      <c r="C42" s="150"/>
      <c r="D42" s="113" t="s">
        <v>12</v>
      </c>
      <c r="E42" s="43">
        <f>E39</f>
        <v>0</v>
      </c>
      <c r="F42" s="43">
        <f t="shared" ref="F42:G42" si="17">F39</f>
        <v>0</v>
      </c>
      <c r="G42" s="43">
        <f t="shared" si="17"/>
        <v>0</v>
      </c>
      <c r="H42" s="16">
        <f t="shared" si="16"/>
        <v>0</v>
      </c>
      <c r="I42" s="55">
        <v>0</v>
      </c>
      <c r="J42" s="113"/>
    </row>
    <row r="43" spans="1:10" s="7" customFormat="1" ht="30.6" customHeight="1" x14ac:dyDescent="0.3">
      <c r="A43" s="151"/>
      <c r="B43" s="151"/>
      <c r="C43" s="152"/>
      <c r="D43" s="113" t="s">
        <v>13</v>
      </c>
      <c r="E43" s="43">
        <f>E40</f>
        <v>0</v>
      </c>
      <c r="F43" s="43">
        <f t="shared" ref="F43:H43" si="18">F40</f>
        <v>0</v>
      </c>
      <c r="G43" s="43">
        <f t="shared" si="18"/>
        <v>0</v>
      </c>
      <c r="H43" s="43">
        <f t="shared" si="18"/>
        <v>0</v>
      </c>
      <c r="I43" s="55">
        <v>0</v>
      </c>
      <c r="J43" s="102"/>
    </row>
    <row r="44" spans="1:10" s="7" customFormat="1" ht="20.399999999999999" customHeight="1" x14ac:dyDescent="0.3">
      <c r="A44" s="153"/>
      <c r="B44" s="153"/>
      <c r="C44" s="154"/>
      <c r="D44" s="92" t="s">
        <v>23</v>
      </c>
      <c r="E44" s="45">
        <f>SUM(E42:E43)</f>
        <v>0</v>
      </c>
      <c r="F44" s="45">
        <f>SUM(F42:F43)</f>
        <v>0</v>
      </c>
      <c r="G44" s="45">
        <f>SUM(G42:G43)</f>
        <v>0</v>
      </c>
      <c r="H44" s="88">
        <f t="shared" si="16"/>
        <v>0</v>
      </c>
      <c r="I44" s="101">
        <v>0</v>
      </c>
      <c r="J44" s="113"/>
    </row>
    <row r="45" spans="1:10" ht="27.6" customHeight="1" x14ac:dyDescent="0.3">
      <c r="A45" s="170" t="s">
        <v>46</v>
      </c>
      <c r="B45" s="171"/>
      <c r="C45" s="171"/>
      <c r="D45" s="171"/>
      <c r="E45" s="171"/>
      <c r="F45" s="171"/>
      <c r="G45" s="171"/>
      <c r="H45" s="171"/>
      <c r="I45" s="173"/>
      <c r="J45" s="172"/>
    </row>
    <row r="46" spans="1:10" s="7" customFormat="1" ht="45.6" customHeight="1" x14ac:dyDescent="0.3">
      <c r="A46" s="142" t="s">
        <v>47</v>
      </c>
      <c r="B46" s="166" t="s">
        <v>49</v>
      </c>
      <c r="C46" s="169" t="s">
        <v>20</v>
      </c>
      <c r="D46" s="111" t="s">
        <v>12</v>
      </c>
      <c r="E46" s="55">
        <v>0</v>
      </c>
      <c r="F46" s="55">
        <v>0</v>
      </c>
      <c r="G46" s="55">
        <v>0</v>
      </c>
      <c r="H46" s="103">
        <v>0</v>
      </c>
      <c r="I46" s="43">
        <v>0</v>
      </c>
      <c r="J46" s="185" t="s">
        <v>87</v>
      </c>
    </row>
    <row r="47" spans="1:10" s="7" customFormat="1" ht="139.19999999999999" customHeight="1" x14ac:dyDescent="0.3">
      <c r="A47" s="143"/>
      <c r="B47" s="167"/>
      <c r="C47" s="169"/>
      <c r="D47" s="120" t="s">
        <v>13</v>
      </c>
      <c r="E47" s="55">
        <v>7402.3</v>
      </c>
      <c r="F47" s="55">
        <f>3+1651+899.3+100+1196.9+161+5500</f>
        <v>9511.2000000000007</v>
      </c>
      <c r="G47" s="55">
        <f>1043.1+899.3+296.9+4588.2</f>
        <v>6827.5</v>
      </c>
      <c r="H47" s="43">
        <f>G47-F47</f>
        <v>-2683.7000000000007</v>
      </c>
      <c r="I47" s="43">
        <f>G47/F47*100</f>
        <v>71.783791740264107</v>
      </c>
      <c r="J47" s="185"/>
    </row>
    <row r="48" spans="1:10" s="7" customFormat="1" ht="38.4" customHeight="1" x14ac:dyDescent="0.3">
      <c r="A48" s="143"/>
      <c r="B48" s="167"/>
      <c r="C48" s="169" t="s">
        <v>60</v>
      </c>
      <c r="D48" s="120" t="s">
        <v>12</v>
      </c>
      <c r="E48" s="55">
        <v>0</v>
      </c>
      <c r="F48" s="55">
        <v>500</v>
      </c>
      <c r="G48" s="55">
        <v>150.1</v>
      </c>
      <c r="H48" s="43">
        <f>G48-F48</f>
        <v>-349.9</v>
      </c>
      <c r="I48" s="43">
        <f>G48/F48*100</f>
        <v>30.019999999999996</v>
      </c>
      <c r="J48" s="186" t="s">
        <v>88</v>
      </c>
    </row>
    <row r="49" spans="1:13" s="7" customFormat="1" ht="38.4" customHeight="1" x14ac:dyDescent="0.3">
      <c r="A49" s="143"/>
      <c r="B49" s="167"/>
      <c r="C49" s="169"/>
      <c r="D49" s="113" t="s">
        <v>13</v>
      </c>
      <c r="E49" s="43">
        <v>0</v>
      </c>
      <c r="F49" s="43">
        <v>0</v>
      </c>
      <c r="G49" s="55">
        <v>0</v>
      </c>
      <c r="H49" s="79">
        <f>G49-F49</f>
        <v>0</v>
      </c>
      <c r="I49" s="43">
        <f>0</f>
        <v>0</v>
      </c>
      <c r="J49" s="187"/>
    </row>
    <row r="50" spans="1:13" s="7" customFormat="1" ht="25.95" customHeight="1" x14ac:dyDescent="0.3">
      <c r="A50" s="144"/>
      <c r="B50" s="168"/>
      <c r="C50" s="121"/>
      <c r="D50" s="92" t="s">
        <v>23</v>
      </c>
      <c r="E50" s="45">
        <f>SUM(E46:E49)</f>
        <v>7402.3</v>
      </c>
      <c r="F50" s="45">
        <f t="shared" ref="F50:G50" si="19">SUM(F46:F49)</f>
        <v>10011.200000000001</v>
      </c>
      <c r="G50" s="45">
        <f t="shared" si="19"/>
        <v>6977.6</v>
      </c>
      <c r="H50" s="104">
        <f t="shared" ref="H50:H104" si="20">G50-F50</f>
        <v>-3033.6000000000004</v>
      </c>
      <c r="I50" s="45">
        <f>G50/F50*100</f>
        <v>69.697938309093814</v>
      </c>
      <c r="J50" s="105"/>
    </row>
    <row r="51" spans="1:13" s="7" customFormat="1" ht="48.6" customHeight="1" x14ac:dyDescent="0.3">
      <c r="A51" s="142" t="s">
        <v>48</v>
      </c>
      <c r="B51" s="166" t="s">
        <v>50</v>
      </c>
      <c r="C51" s="166" t="s">
        <v>20</v>
      </c>
      <c r="D51" s="111" t="s">
        <v>12</v>
      </c>
      <c r="E51" s="55">
        <v>732.3</v>
      </c>
      <c r="F51" s="55">
        <v>732.3</v>
      </c>
      <c r="G51" s="55">
        <v>662.4</v>
      </c>
      <c r="H51" s="79">
        <f>G51-F51</f>
        <v>-69.899999999999977</v>
      </c>
      <c r="I51" s="43">
        <f>G51/F51*100</f>
        <v>90.454731667349449</v>
      </c>
      <c r="J51" s="130" t="s">
        <v>81</v>
      </c>
    </row>
    <row r="52" spans="1:13" s="7" customFormat="1" ht="33" customHeight="1" x14ac:dyDescent="0.3">
      <c r="A52" s="143"/>
      <c r="B52" s="167"/>
      <c r="C52" s="167"/>
      <c r="D52" s="113" t="s">
        <v>13</v>
      </c>
      <c r="E52" s="43">
        <v>3000</v>
      </c>
      <c r="F52" s="43">
        <v>1500</v>
      </c>
      <c r="G52" s="43">
        <v>691.8</v>
      </c>
      <c r="H52" s="79">
        <f>G52-F52</f>
        <v>-808.2</v>
      </c>
      <c r="I52" s="43">
        <f>G52/F52*100</f>
        <v>46.12</v>
      </c>
      <c r="J52" s="131"/>
    </row>
    <row r="53" spans="1:13" s="7" customFormat="1" ht="28.95" customHeight="1" x14ac:dyDescent="0.3">
      <c r="A53" s="143"/>
      <c r="B53" s="167"/>
      <c r="C53" s="168"/>
      <c r="D53" s="92" t="s">
        <v>23</v>
      </c>
      <c r="E53" s="45">
        <f>SUM(E51:E52)</f>
        <v>3732.3</v>
      </c>
      <c r="F53" s="45">
        <f t="shared" ref="F53:G53" si="21">SUM(F51:F52)</f>
        <v>2232.3000000000002</v>
      </c>
      <c r="G53" s="45">
        <f t="shared" si="21"/>
        <v>1354.1999999999998</v>
      </c>
      <c r="H53" s="104">
        <f t="shared" ref="H53:H58" si="22">G53-F53</f>
        <v>-878.10000000000036</v>
      </c>
      <c r="I53" s="45">
        <f>G53/F53*100</f>
        <v>60.663889262195923</v>
      </c>
      <c r="J53" s="131"/>
    </row>
    <row r="54" spans="1:13" s="7" customFormat="1" ht="43.95" customHeight="1" x14ac:dyDescent="0.3">
      <c r="A54" s="143"/>
      <c r="B54" s="167"/>
      <c r="C54" s="166" t="s">
        <v>59</v>
      </c>
      <c r="D54" s="111" t="s">
        <v>12</v>
      </c>
      <c r="E54" s="55">
        <v>63.1</v>
      </c>
      <c r="F54" s="55">
        <v>63.1</v>
      </c>
      <c r="G54" s="55">
        <v>0</v>
      </c>
      <c r="H54" s="104">
        <f t="shared" si="22"/>
        <v>-63.1</v>
      </c>
      <c r="I54" s="43">
        <f>G54/F54</f>
        <v>0</v>
      </c>
      <c r="J54" s="64"/>
      <c r="M54" s="83"/>
    </row>
    <row r="55" spans="1:13" s="7" customFormat="1" ht="40.200000000000003" customHeight="1" x14ac:dyDescent="0.3">
      <c r="A55" s="143"/>
      <c r="B55" s="167"/>
      <c r="C55" s="167"/>
      <c r="D55" s="113" t="s">
        <v>13</v>
      </c>
      <c r="E55" s="43">
        <v>0</v>
      </c>
      <c r="F55" s="43">
        <f>E55</f>
        <v>0</v>
      </c>
      <c r="G55" s="43">
        <v>0</v>
      </c>
      <c r="H55" s="104">
        <f t="shared" si="22"/>
        <v>0</v>
      </c>
      <c r="I55" s="43">
        <v>0</v>
      </c>
      <c r="J55" s="64"/>
    </row>
    <row r="56" spans="1:13" s="7" customFormat="1" ht="28.95" customHeight="1" x14ac:dyDescent="0.3">
      <c r="A56" s="144"/>
      <c r="B56" s="168"/>
      <c r="C56" s="168"/>
      <c r="D56" s="92" t="s">
        <v>23</v>
      </c>
      <c r="E56" s="45">
        <f>SUM(E54:E55)</f>
        <v>63.1</v>
      </c>
      <c r="F56" s="45">
        <f>SUM(F54:F55)</f>
        <v>63.1</v>
      </c>
      <c r="G56" s="45">
        <f t="shared" ref="G56" si="23">SUM(G54:G55)</f>
        <v>0</v>
      </c>
      <c r="H56" s="104">
        <f t="shared" si="22"/>
        <v>-63.1</v>
      </c>
      <c r="I56" s="45">
        <f t="shared" ref="I56" si="24">G56/F56*100</f>
        <v>0</v>
      </c>
      <c r="J56" s="105"/>
    </row>
    <row r="57" spans="1:13" s="7" customFormat="1" ht="46.2" customHeight="1" x14ac:dyDescent="0.3">
      <c r="A57" s="142" t="s">
        <v>51</v>
      </c>
      <c r="B57" s="166" t="s">
        <v>53</v>
      </c>
      <c r="C57" s="166" t="s">
        <v>20</v>
      </c>
      <c r="D57" s="111" t="s">
        <v>12</v>
      </c>
      <c r="E57" s="55">
        <v>0</v>
      </c>
      <c r="F57" s="55">
        <v>0</v>
      </c>
      <c r="G57" s="55">
        <v>0</v>
      </c>
      <c r="H57" s="104">
        <f t="shared" si="22"/>
        <v>0</v>
      </c>
      <c r="I57" s="43">
        <v>0</v>
      </c>
      <c r="J57" s="106"/>
    </row>
    <row r="58" spans="1:13" s="7" customFormat="1" ht="34.200000000000003" customHeight="1" x14ac:dyDescent="0.3">
      <c r="A58" s="143"/>
      <c r="B58" s="167"/>
      <c r="C58" s="167"/>
      <c r="D58" s="113" t="s">
        <v>13</v>
      </c>
      <c r="E58" s="43">
        <v>0</v>
      </c>
      <c r="F58" s="43">
        <v>0</v>
      </c>
      <c r="G58" s="43">
        <v>0</v>
      </c>
      <c r="H58" s="104">
        <f t="shared" si="22"/>
        <v>0</v>
      </c>
      <c r="I58" s="43">
        <v>0</v>
      </c>
      <c r="J58" s="57"/>
    </row>
    <row r="59" spans="1:13" s="7" customFormat="1" ht="25.95" customHeight="1" x14ac:dyDescent="0.3">
      <c r="A59" s="144"/>
      <c r="B59" s="168"/>
      <c r="C59" s="168"/>
      <c r="D59" s="92" t="s">
        <v>23</v>
      </c>
      <c r="E59" s="45">
        <f>SUM(E57:E58)</f>
        <v>0</v>
      </c>
      <c r="F59" s="45">
        <f t="shared" ref="F59:G59" si="25">SUM(F57:F58)</f>
        <v>0</v>
      </c>
      <c r="G59" s="45">
        <f t="shared" si="25"/>
        <v>0</v>
      </c>
      <c r="H59" s="104">
        <f t="shared" ref="H59" si="26">G59-F59</f>
        <v>0</v>
      </c>
      <c r="I59" s="45">
        <v>0</v>
      </c>
      <c r="J59" s="105"/>
    </row>
    <row r="60" spans="1:13" s="7" customFormat="1" ht="48.6" customHeight="1" x14ac:dyDescent="0.3">
      <c r="A60" s="142" t="s">
        <v>52</v>
      </c>
      <c r="B60" s="166" t="s">
        <v>54</v>
      </c>
      <c r="C60" s="166" t="s">
        <v>21</v>
      </c>
      <c r="D60" s="111" t="s">
        <v>12</v>
      </c>
      <c r="E60" s="55">
        <v>0</v>
      </c>
      <c r="F60" s="55">
        <v>0</v>
      </c>
      <c r="G60" s="55">
        <v>0</v>
      </c>
      <c r="H60" s="103">
        <v>0</v>
      </c>
      <c r="I60" s="43">
        <v>0</v>
      </c>
      <c r="J60" s="106"/>
    </row>
    <row r="61" spans="1:13" s="7" customFormat="1" ht="56.4" customHeight="1" x14ac:dyDescent="0.3">
      <c r="A61" s="143"/>
      <c r="B61" s="167"/>
      <c r="C61" s="167"/>
      <c r="D61" s="113" t="s">
        <v>13</v>
      </c>
      <c r="E61" s="43">
        <v>0</v>
      </c>
      <c r="F61" s="43">
        <f>E61</f>
        <v>0</v>
      </c>
      <c r="G61" s="43">
        <v>0</v>
      </c>
      <c r="H61" s="79">
        <f>G61-F61</f>
        <v>0</v>
      </c>
      <c r="I61" s="43">
        <v>0</v>
      </c>
      <c r="J61" s="57"/>
    </row>
    <row r="62" spans="1:13" s="7" customFormat="1" ht="28.95" customHeight="1" x14ac:dyDescent="0.3">
      <c r="A62" s="144"/>
      <c r="B62" s="168"/>
      <c r="C62" s="168"/>
      <c r="D62" s="92" t="s">
        <v>23</v>
      </c>
      <c r="E62" s="45">
        <f>SUM(E60:E61)</f>
        <v>0</v>
      </c>
      <c r="F62" s="45">
        <f t="shared" ref="F62:G62" si="27">SUM(F60:F61)</f>
        <v>0</v>
      </c>
      <c r="G62" s="45">
        <f t="shared" si="27"/>
        <v>0</v>
      </c>
      <c r="H62" s="104">
        <f t="shared" ref="H62" si="28">G62-F62</f>
        <v>0</v>
      </c>
      <c r="I62" s="45">
        <v>0</v>
      </c>
      <c r="J62" s="105"/>
    </row>
    <row r="63" spans="1:13" s="7" customFormat="1" ht="39" customHeight="1" x14ac:dyDescent="0.3">
      <c r="A63" s="142" t="s">
        <v>55</v>
      </c>
      <c r="B63" s="166" t="s">
        <v>57</v>
      </c>
      <c r="C63" s="166" t="s">
        <v>20</v>
      </c>
      <c r="D63" s="111" t="s">
        <v>12</v>
      </c>
      <c r="E63" s="55">
        <v>5115</v>
      </c>
      <c r="F63" s="55">
        <v>5115</v>
      </c>
      <c r="G63" s="55">
        <v>3156.2</v>
      </c>
      <c r="H63" s="79">
        <f>G63-F63</f>
        <v>-1958.8000000000002</v>
      </c>
      <c r="I63" s="43">
        <f t="shared" ref="I63:I69" si="29">G63/F63*100</f>
        <v>61.70478983382209</v>
      </c>
      <c r="J63" s="130" t="s">
        <v>28</v>
      </c>
    </row>
    <row r="64" spans="1:13" s="7" customFormat="1" ht="35.4" customHeight="1" x14ac:dyDescent="0.3">
      <c r="A64" s="143"/>
      <c r="B64" s="167"/>
      <c r="C64" s="167"/>
      <c r="D64" s="113" t="s">
        <v>13</v>
      </c>
      <c r="E64" s="43">
        <v>77785.7</v>
      </c>
      <c r="F64" s="43">
        <f>27832.6+11829.7+3753+1091.8+859+6912.8+2000+4276+331.8+1331.2+1007.8+1249+3825+12388.1+150</f>
        <v>78837.800000000017</v>
      </c>
      <c r="G64" s="43">
        <f>7812.2+2841.9+406.5+338.9+741.7+165.9+2450.3+1468.3+4945.6+539.3+926.6+1818.9+8149.6+12879.6</f>
        <v>45485.3</v>
      </c>
      <c r="H64" s="79">
        <f>G64-F64</f>
        <v>-33352.500000000015</v>
      </c>
      <c r="I64" s="43">
        <f t="shared" si="29"/>
        <v>57.694786003668284</v>
      </c>
      <c r="J64" s="132"/>
    </row>
    <row r="65" spans="1:13" s="7" customFormat="1" ht="25.95" customHeight="1" x14ac:dyDescent="0.3">
      <c r="A65" s="143"/>
      <c r="B65" s="167"/>
      <c r="C65" s="168"/>
      <c r="D65" s="92" t="s">
        <v>23</v>
      </c>
      <c r="E65" s="45">
        <f>SUM(E63:E64)</f>
        <v>82900.7</v>
      </c>
      <c r="F65" s="45">
        <f t="shared" ref="F65:G65" si="30">SUM(F63:F64)</f>
        <v>83952.800000000017</v>
      </c>
      <c r="G65" s="45">
        <f t="shared" si="30"/>
        <v>48641.5</v>
      </c>
      <c r="H65" s="104">
        <f t="shared" ref="H65" si="31">G65-F65</f>
        <v>-35311.300000000017</v>
      </c>
      <c r="I65" s="45">
        <f t="shared" si="29"/>
        <v>57.939103877416819</v>
      </c>
      <c r="J65" s="105"/>
    </row>
    <row r="66" spans="1:13" s="7" customFormat="1" ht="46.2" customHeight="1" x14ac:dyDescent="0.3">
      <c r="A66" s="143"/>
      <c r="B66" s="167"/>
      <c r="C66" s="166" t="s">
        <v>21</v>
      </c>
      <c r="D66" s="111" t="s">
        <v>12</v>
      </c>
      <c r="E66" s="55">
        <v>4185</v>
      </c>
      <c r="F66" s="55">
        <v>4185</v>
      </c>
      <c r="G66" s="55">
        <v>0</v>
      </c>
      <c r="H66" s="79">
        <f>G66-F66</f>
        <v>-4185</v>
      </c>
      <c r="I66" s="43">
        <f t="shared" si="29"/>
        <v>0</v>
      </c>
      <c r="J66" s="106"/>
    </row>
    <row r="67" spans="1:13" s="7" customFormat="1" ht="68.400000000000006" customHeight="1" x14ac:dyDescent="0.3">
      <c r="A67" s="143"/>
      <c r="B67" s="167"/>
      <c r="C67" s="167"/>
      <c r="D67" s="113" t="s">
        <v>13</v>
      </c>
      <c r="E67" s="43">
        <v>2515</v>
      </c>
      <c r="F67" s="43">
        <v>2515</v>
      </c>
      <c r="G67" s="43">
        <v>1600</v>
      </c>
      <c r="H67" s="79">
        <f>G67-F67</f>
        <v>-915</v>
      </c>
      <c r="I67" s="43">
        <f t="shared" si="29"/>
        <v>63.618290258449306</v>
      </c>
      <c r="J67" s="57" t="s">
        <v>84</v>
      </c>
      <c r="M67" s="83"/>
    </row>
    <row r="68" spans="1:13" s="7" customFormat="1" ht="25.95" customHeight="1" x14ac:dyDescent="0.3">
      <c r="A68" s="143"/>
      <c r="B68" s="167"/>
      <c r="C68" s="168"/>
      <c r="D68" s="92" t="s">
        <v>23</v>
      </c>
      <c r="E68" s="45">
        <f>SUM(E66:E67)</f>
        <v>6700</v>
      </c>
      <c r="F68" s="45">
        <f t="shared" ref="F68:G68" si="32">SUM(F66:F67)</f>
        <v>6700</v>
      </c>
      <c r="G68" s="45">
        <f t="shared" si="32"/>
        <v>1600</v>
      </c>
      <c r="H68" s="104">
        <f t="shared" ref="H68" si="33">G68-F68</f>
        <v>-5100</v>
      </c>
      <c r="I68" s="45">
        <f t="shared" si="29"/>
        <v>23.880597014925371</v>
      </c>
      <c r="J68" s="105"/>
    </row>
    <row r="69" spans="1:13" s="7" customFormat="1" ht="70.95" customHeight="1" x14ac:dyDescent="0.3">
      <c r="A69" s="143"/>
      <c r="B69" s="167"/>
      <c r="C69" s="166" t="s">
        <v>60</v>
      </c>
      <c r="D69" s="111" t="s">
        <v>12</v>
      </c>
      <c r="E69" s="55">
        <v>1321.2</v>
      </c>
      <c r="F69" s="55">
        <f>E69</f>
        <v>1321.2</v>
      </c>
      <c r="G69" s="55">
        <f>983942.23/1000</f>
        <v>983.94223</v>
      </c>
      <c r="H69" s="79">
        <f t="shared" ref="H69:H72" si="34">G69-F69</f>
        <v>-337.25777000000005</v>
      </c>
      <c r="I69" s="43">
        <f t="shared" si="29"/>
        <v>74.473374962155617</v>
      </c>
      <c r="J69" s="118" t="s">
        <v>82</v>
      </c>
      <c r="M69" s="83"/>
    </row>
    <row r="70" spans="1:13" s="7" customFormat="1" ht="44.4" customHeight="1" x14ac:dyDescent="0.3">
      <c r="A70" s="143"/>
      <c r="B70" s="167"/>
      <c r="C70" s="167"/>
      <c r="D70" s="113" t="s">
        <v>13</v>
      </c>
      <c r="E70" s="43">
        <v>0</v>
      </c>
      <c r="F70" s="43">
        <v>0</v>
      </c>
      <c r="G70" s="43">
        <v>0</v>
      </c>
      <c r="H70" s="79">
        <f t="shared" si="34"/>
        <v>0</v>
      </c>
      <c r="I70" s="43">
        <v>0</v>
      </c>
      <c r="J70" s="57"/>
    </row>
    <row r="71" spans="1:13" s="7" customFormat="1" ht="25.95" customHeight="1" x14ac:dyDescent="0.3">
      <c r="A71" s="143"/>
      <c r="B71" s="167"/>
      <c r="C71" s="168"/>
      <c r="D71" s="92" t="s">
        <v>23</v>
      </c>
      <c r="E71" s="45">
        <f>SUM(E69:E70)</f>
        <v>1321.2</v>
      </c>
      <c r="F71" s="45">
        <f t="shared" ref="F71:G71" si="35">SUM(F69:F70)</f>
        <v>1321.2</v>
      </c>
      <c r="G71" s="45">
        <f t="shared" si="35"/>
        <v>983.94223</v>
      </c>
      <c r="H71" s="104">
        <f t="shared" si="34"/>
        <v>-337.25777000000005</v>
      </c>
      <c r="I71" s="45">
        <f>G71/F71*100</f>
        <v>74.473374962155617</v>
      </c>
      <c r="J71" s="105"/>
    </row>
    <row r="72" spans="1:13" s="7" customFormat="1" ht="46.2" customHeight="1" x14ac:dyDescent="0.3">
      <c r="A72" s="143"/>
      <c r="B72" s="167"/>
      <c r="C72" s="166" t="s">
        <v>59</v>
      </c>
      <c r="D72" s="111" t="s">
        <v>12</v>
      </c>
      <c r="E72" s="55">
        <v>34</v>
      </c>
      <c r="F72" s="55">
        <v>34</v>
      </c>
      <c r="G72" s="55">
        <v>0</v>
      </c>
      <c r="H72" s="79">
        <f t="shared" si="34"/>
        <v>-34</v>
      </c>
      <c r="I72" s="43">
        <f>G72/F72*100</f>
        <v>0</v>
      </c>
      <c r="J72" s="106"/>
    </row>
    <row r="73" spans="1:13" s="7" customFormat="1" ht="44.4" customHeight="1" x14ac:dyDescent="0.3">
      <c r="A73" s="143"/>
      <c r="B73" s="167"/>
      <c r="C73" s="167"/>
      <c r="D73" s="113" t="s">
        <v>13</v>
      </c>
      <c r="E73" s="43">
        <v>0</v>
      </c>
      <c r="F73" s="43">
        <v>0</v>
      </c>
      <c r="G73" s="43">
        <v>0</v>
      </c>
      <c r="H73" s="79">
        <v>0</v>
      </c>
      <c r="I73" s="43">
        <v>0</v>
      </c>
      <c r="J73" s="57"/>
    </row>
    <row r="74" spans="1:13" s="7" customFormat="1" ht="25.95" customHeight="1" x14ac:dyDescent="0.3">
      <c r="A74" s="144"/>
      <c r="B74" s="168"/>
      <c r="C74" s="168"/>
      <c r="D74" s="115" t="s">
        <v>23</v>
      </c>
      <c r="E74" s="107">
        <f>SUM(E72:E73)</f>
        <v>34</v>
      </c>
      <c r="F74" s="107">
        <f t="shared" ref="F74:G74" si="36">SUM(F72:F73)</f>
        <v>34</v>
      </c>
      <c r="G74" s="107">
        <f t="shared" si="36"/>
        <v>0</v>
      </c>
      <c r="H74" s="108">
        <f t="shared" ref="H74:H77" si="37">G74-F74</f>
        <v>-34</v>
      </c>
      <c r="I74" s="107">
        <f t="shared" ref="I74:I82" si="38">G74/F74*100</f>
        <v>0</v>
      </c>
      <c r="J74" s="114"/>
      <c r="M74" s="83"/>
    </row>
    <row r="75" spans="1:13" s="7" customFormat="1" ht="28.8" customHeight="1" x14ac:dyDescent="0.3">
      <c r="A75" s="142" t="s">
        <v>56</v>
      </c>
      <c r="B75" s="166" t="s">
        <v>58</v>
      </c>
      <c r="C75" s="166" t="s">
        <v>20</v>
      </c>
      <c r="D75" s="116" t="s">
        <v>62</v>
      </c>
      <c r="E75" s="43">
        <v>4345.8999999999996</v>
      </c>
      <c r="F75" s="43">
        <v>17124.599999999999</v>
      </c>
      <c r="G75" s="43">
        <f>2545</f>
        <v>2545</v>
      </c>
      <c r="H75" s="109">
        <f t="shared" si="37"/>
        <v>-14579.599999999999</v>
      </c>
      <c r="I75" s="43">
        <f t="shared" si="38"/>
        <v>14.861661002300785</v>
      </c>
      <c r="J75" s="130" t="s">
        <v>85</v>
      </c>
    </row>
    <row r="76" spans="1:13" s="7" customFormat="1" ht="39" customHeight="1" x14ac:dyDescent="0.3">
      <c r="A76" s="143"/>
      <c r="B76" s="167"/>
      <c r="C76" s="167"/>
      <c r="D76" s="111" t="s">
        <v>12</v>
      </c>
      <c r="E76" s="55">
        <v>9165.5</v>
      </c>
      <c r="F76" s="55">
        <f>26784.6+2368.1</f>
        <v>29152.699999999997</v>
      </c>
      <c r="G76" s="55">
        <f>3980.6</f>
        <v>3980.6</v>
      </c>
      <c r="H76" s="109">
        <f t="shared" si="37"/>
        <v>-25172.1</v>
      </c>
      <c r="I76" s="55">
        <f t="shared" si="38"/>
        <v>13.654309892394187</v>
      </c>
      <c r="J76" s="131"/>
    </row>
    <row r="77" spans="1:13" s="7" customFormat="1" ht="33" customHeight="1" x14ac:dyDescent="0.3">
      <c r="A77" s="143"/>
      <c r="B77" s="167"/>
      <c r="C77" s="167"/>
      <c r="D77" s="113" t="s">
        <v>13</v>
      </c>
      <c r="E77" s="43">
        <v>2541.1</v>
      </c>
      <c r="F77" s="43">
        <f>2123.2+417.9</f>
        <v>2541.1</v>
      </c>
      <c r="G77" s="43">
        <f>1151.6+0</f>
        <v>1151.5999999999999</v>
      </c>
      <c r="H77" s="109">
        <f t="shared" si="37"/>
        <v>-1389.5</v>
      </c>
      <c r="I77" s="43">
        <f t="shared" si="38"/>
        <v>45.318956357482975</v>
      </c>
      <c r="J77" s="131"/>
    </row>
    <row r="78" spans="1:13" s="7" customFormat="1" ht="25.8" customHeight="1" x14ac:dyDescent="0.3">
      <c r="A78" s="144"/>
      <c r="B78" s="168"/>
      <c r="C78" s="168"/>
      <c r="D78" s="115" t="s">
        <v>23</v>
      </c>
      <c r="E78" s="107">
        <f>SUM(E75:E77)</f>
        <v>16052.5</v>
      </c>
      <c r="F78" s="107">
        <f t="shared" ref="F78:G78" si="39">SUM(F75:F77)</f>
        <v>48818.399999999994</v>
      </c>
      <c r="G78" s="107">
        <f t="shared" si="39"/>
        <v>7677.2000000000007</v>
      </c>
      <c r="H78" s="45">
        <f t="shared" si="20"/>
        <v>-41141.199999999997</v>
      </c>
      <c r="I78" s="107">
        <f t="shared" si="38"/>
        <v>15.726037723481316</v>
      </c>
      <c r="J78" s="132"/>
    </row>
    <row r="79" spans="1:13" s="7" customFormat="1" ht="28.2" customHeight="1" x14ac:dyDescent="0.3">
      <c r="A79" s="142"/>
      <c r="B79" s="149" t="s">
        <v>61</v>
      </c>
      <c r="C79" s="150"/>
      <c r="D79" s="116" t="s">
        <v>62</v>
      </c>
      <c r="E79" s="43">
        <f>E75</f>
        <v>4345.8999999999996</v>
      </c>
      <c r="F79" s="43">
        <f t="shared" ref="F79" si="40">F75</f>
        <v>17124.599999999999</v>
      </c>
      <c r="G79" s="43">
        <f>G75</f>
        <v>2545</v>
      </c>
      <c r="H79" s="43">
        <f t="shared" si="20"/>
        <v>-14579.599999999999</v>
      </c>
      <c r="I79" s="110">
        <f t="shared" si="38"/>
        <v>14.861661002300785</v>
      </c>
      <c r="J79" s="105"/>
    </row>
    <row r="80" spans="1:13" s="7" customFormat="1" ht="42.6" customHeight="1" x14ac:dyDescent="0.3">
      <c r="A80" s="143"/>
      <c r="B80" s="151"/>
      <c r="C80" s="152"/>
      <c r="D80" s="113" t="s">
        <v>12</v>
      </c>
      <c r="E80" s="43">
        <f>E46+E51+E54+E57+E60+E63+E66+E69+E72+E76</f>
        <v>20616.099999999999</v>
      </c>
      <c r="F80" s="43">
        <f>F46+F48+F51+F54+F57+F60+F63+F66+F69+F72+F76</f>
        <v>41103.299999999996</v>
      </c>
      <c r="G80" s="43">
        <f>G46+G48+G51+G54+G57+G60+G63+G66+G69+G72+G76</f>
        <v>8933.2422299999998</v>
      </c>
      <c r="H80" s="43">
        <f t="shared" si="20"/>
        <v>-32170.057769999996</v>
      </c>
      <c r="I80" s="43">
        <f t="shared" si="38"/>
        <v>21.733637518155479</v>
      </c>
      <c r="J80" s="113"/>
    </row>
    <row r="81" spans="1:10" s="7" customFormat="1" ht="30" customHeight="1" x14ac:dyDescent="0.3">
      <c r="A81" s="143"/>
      <c r="B81" s="151"/>
      <c r="C81" s="152"/>
      <c r="D81" s="113" t="s">
        <v>13</v>
      </c>
      <c r="E81" s="43">
        <f>E47+E49+E52+E55+E58+E61+E64+E67+E70+E73+E77</f>
        <v>93244.1</v>
      </c>
      <c r="F81" s="43">
        <f>F47+F49+F52+F55+F58+F61+F64+F67+F70+F73+F77</f>
        <v>94905.10000000002</v>
      </c>
      <c r="G81" s="43">
        <f>G47+G49+G52+G55+G58+G61+G64+G67+G70+G73+G77</f>
        <v>55756.200000000004</v>
      </c>
      <c r="H81" s="43">
        <f t="shared" si="20"/>
        <v>-39148.900000000016</v>
      </c>
      <c r="I81" s="43">
        <f t="shared" si="38"/>
        <v>58.749424425030895</v>
      </c>
      <c r="J81" s="102"/>
    </row>
    <row r="82" spans="1:10" ht="28.95" customHeight="1" x14ac:dyDescent="0.3">
      <c r="A82" s="144"/>
      <c r="B82" s="153"/>
      <c r="C82" s="154"/>
      <c r="D82" s="92" t="s">
        <v>23</v>
      </c>
      <c r="E82" s="45">
        <f>E79+E80+E81</f>
        <v>118206.1</v>
      </c>
      <c r="F82" s="45">
        <f>F79+F80+F81</f>
        <v>153133</v>
      </c>
      <c r="G82" s="45">
        <f>SUM(G80:G81)</f>
        <v>64689.442230000001</v>
      </c>
      <c r="H82" s="45">
        <f t="shared" si="20"/>
        <v>-88443.557769999999</v>
      </c>
      <c r="I82" s="45">
        <f t="shared" si="38"/>
        <v>42.243959322941492</v>
      </c>
      <c r="J82" s="92"/>
    </row>
    <row r="83" spans="1:10" ht="19.2" customHeight="1" x14ac:dyDescent="0.3">
      <c r="A83" s="179" t="s">
        <v>14</v>
      </c>
      <c r="B83" s="180"/>
      <c r="C83" s="180"/>
      <c r="D83" s="180"/>
      <c r="E83" s="180"/>
      <c r="F83" s="180"/>
      <c r="G83" s="180"/>
      <c r="H83" s="180"/>
      <c r="I83" s="180"/>
      <c r="J83" s="181"/>
    </row>
    <row r="84" spans="1:10" s="7" customFormat="1" ht="30" customHeight="1" x14ac:dyDescent="0.3">
      <c r="A84" s="155"/>
      <c r="B84" s="169"/>
      <c r="C84" s="169" t="s">
        <v>20</v>
      </c>
      <c r="D84" s="116" t="s">
        <v>62</v>
      </c>
      <c r="E84" s="43">
        <f>E75</f>
        <v>4345.8999999999996</v>
      </c>
      <c r="F84" s="43">
        <f t="shared" ref="F84" si="41">F75</f>
        <v>17124.599999999999</v>
      </c>
      <c r="G84" s="43">
        <f>G75</f>
        <v>2545</v>
      </c>
      <c r="H84" s="43">
        <f>H79</f>
        <v>-14579.599999999999</v>
      </c>
      <c r="I84" s="119">
        <f t="shared" ref="I84:I91" si="42">G84/F84*100</f>
        <v>14.861661002300785</v>
      </c>
      <c r="J84" s="117"/>
    </row>
    <row r="85" spans="1:10" s="7" customFormat="1" ht="43.95" customHeight="1" x14ac:dyDescent="0.3">
      <c r="A85" s="156"/>
      <c r="B85" s="169"/>
      <c r="C85" s="169"/>
      <c r="D85" s="111" t="s">
        <v>12</v>
      </c>
      <c r="E85" s="55">
        <f>E46+E51+E57+E63++E76</f>
        <v>15012.8</v>
      </c>
      <c r="F85" s="55">
        <f>F46+F51+F57+F63++F76</f>
        <v>35000</v>
      </c>
      <c r="G85" s="55">
        <f>G46+G51+G57+G63++G76</f>
        <v>7799.2</v>
      </c>
      <c r="H85" s="79">
        <f>G85-F85</f>
        <v>-27200.799999999999</v>
      </c>
      <c r="I85" s="55">
        <f t="shared" si="42"/>
        <v>22.283428571428569</v>
      </c>
      <c r="J85" s="106"/>
    </row>
    <row r="86" spans="1:10" s="7" customFormat="1" ht="44.4" customHeight="1" x14ac:dyDescent="0.3">
      <c r="A86" s="156"/>
      <c r="B86" s="169"/>
      <c r="C86" s="169"/>
      <c r="D86" s="113" t="s">
        <v>13</v>
      </c>
      <c r="E86" s="43">
        <f>E49+E52+E58+E64+E77</f>
        <v>83326.8</v>
      </c>
      <c r="F86" s="43">
        <f t="shared" ref="F86" si="43">F49+F52+F58+F64+F77</f>
        <v>82878.900000000023</v>
      </c>
      <c r="G86" s="43">
        <f>G49+G52+G58+G64+G77</f>
        <v>47328.700000000004</v>
      </c>
      <c r="H86" s="79">
        <f>G86-F86</f>
        <v>-35550.200000000019</v>
      </c>
      <c r="I86" s="43">
        <f t="shared" si="42"/>
        <v>57.1058496191431</v>
      </c>
      <c r="J86" s="57"/>
    </row>
    <row r="87" spans="1:10" s="7" customFormat="1" ht="25.95" customHeight="1" x14ac:dyDescent="0.3">
      <c r="A87" s="156"/>
      <c r="B87" s="169"/>
      <c r="C87" s="169"/>
      <c r="D87" s="92" t="s">
        <v>23</v>
      </c>
      <c r="E87" s="45">
        <f>SUM(E84:E86)</f>
        <v>102685.5</v>
      </c>
      <c r="F87" s="45">
        <f>SUM(F84:F86)</f>
        <v>135003.50000000003</v>
      </c>
      <c r="G87" s="45">
        <f>SUM(G84:G86)</f>
        <v>57672.900000000009</v>
      </c>
      <c r="H87" s="45">
        <f t="shared" ref="H87" si="44">SUM(H84:H86)</f>
        <v>-77330.600000000006</v>
      </c>
      <c r="I87" s="45">
        <f t="shared" si="42"/>
        <v>42.71955912254127</v>
      </c>
      <c r="J87" s="105"/>
    </row>
    <row r="88" spans="1:10" s="7" customFormat="1" ht="46.2" customHeight="1" x14ac:dyDescent="0.3">
      <c r="A88" s="156"/>
      <c r="B88" s="169"/>
      <c r="C88" s="166" t="s">
        <v>21</v>
      </c>
      <c r="D88" s="111" t="s">
        <v>12</v>
      </c>
      <c r="E88" s="55">
        <v>4185</v>
      </c>
      <c r="F88" s="55">
        <v>4185</v>
      </c>
      <c r="G88" s="55">
        <v>0</v>
      </c>
      <c r="H88" s="79">
        <f t="shared" ref="H88:H90" si="45">G88-F88</f>
        <v>-4185</v>
      </c>
      <c r="I88" s="43">
        <f t="shared" si="42"/>
        <v>0</v>
      </c>
      <c r="J88" s="106"/>
    </row>
    <row r="89" spans="1:10" s="7" customFormat="1" ht="44.4" customHeight="1" x14ac:dyDescent="0.3">
      <c r="A89" s="156"/>
      <c r="B89" s="169"/>
      <c r="C89" s="167"/>
      <c r="D89" s="113" t="s">
        <v>13</v>
      </c>
      <c r="E89" s="43">
        <f>E67</f>
        <v>2515</v>
      </c>
      <c r="F89" s="43">
        <f>F67</f>
        <v>2515</v>
      </c>
      <c r="G89" s="43">
        <f>G67</f>
        <v>1600</v>
      </c>
      <c r="H89" s="79">
        <f t="shared" si="45"/>
        <v>-915</v>
      </c>
      <c r="I89" s="43">
        <f t="shared" si="42"/>
        <v>63.618290258449306</v>
      </c>
      <c r="J89" s="57"/>
    </row>
    <row r="90" spans="1:10" s="7" customFormat="1" ht="25.95" customHeight="1" x14ac:dyDescent="0.3">
      <c r="A90" s="156"/>
      <c r="B90" s="169"/>
      <c r="C90" s="168"/>
      <c r="D90" s="92" t="s">
        <v>23</v>
      </c>
      <c r="E90" s="45">
        <f>SUM(E88:E89)</f>
        <v>6700</v>
      </c>
      <c r="F90" s="45">
        <f t="shared" ref="F90:G90" si="46">SUM(F88:F89)</f>
        <v>6700</v>
      </c>
      <c r="G90" s="45">
        <f t="shared" si="46"/>
        <v>1600</v>
      </c>
      <c r="H90" s="104">
        <f t="shared" si="45"/>
        <v>-5100</v>
      </c>
      <c r="I90" s="45">
        <f t="shared" si="42"/>
        <v>23.880597014925371</v>
      </c>
      <c r="J90" s="105"/>
    </row>
    <row r="91" spans="1:10" s="7" customFormat="1" ht="46.2" customHeight="1" x14ac:dyDescent="0.3">
      <c r="A91" s="156"/>
      <c r="B91" s="169"/>
      <c r="C91" s="166" t="s">
        <v>60</v>
      </c>
      <c r="D91" s="111" t="s">
        <v>12</v>
      </c>
      <c r="E91" s="55">
        <f>E69</f>
        <v>1321.2</v>
      </c>
      <c r="F91" s="55">
        <f>F48+F69</f>
        <v>1821.2</v>
      </c>
      <c r="G91" s="55">
        <f>G48+G69</f>
        <v>1134.04223</v>
      </c>
      <c r="H91" s="79">
        <f>G91-F91</f>
        <v>-687.15777000000003</v>
      </c>
      <c r="I91" s="43">
        <f t="shared" si="42"/>
        <v>62.268956182736659</v>
      </c>
      <c r="J91" s="106"/>
    </row>
    <row r="92" spans="1:10" s="7" customFormat="1" ht="30.6" customHeight="1" x14ac:dyDescent="0.3">
      <c r="A92" s="156"/>
      <c r="B92" s="169"/>
      <c r="C92" s="167"/>
      <c r="D92" s="113" t="s">
        <v>13</v>
      </c>
      <c r="E92" s="43">
        <v>0</v>
      </c>
      <c r="F92" s="43">
        <v>0</v>
      </c>
      <c r="G92" s="43">
        <v>0</v>
      </c>
      <c r="H92" s="79">
        <f>G92-F92</f>
        <v>0</v>
      </c>
      <c r="I92" s="43">
        <v>0</v>
      </c>
      <c r="J92" s="57"/>
    </row>
    <row r="93" spans="1:10" s="7" customFormat="1" ht="25.95" customHeight="1" x14ac:dyDescent="0.3">
      <c r="A93" s="156"/>
      <c r="B93" s="169"/>
      <c r="C93" s="168"/>
      <c r="D93" s="92" t="s">
        <v>23</v>
      </c>
      <c r="E93" s="45">
        <f>SUM(E91:E92)</f>
        <v>1321.2</v>
      </c>
      <c r="F93" s="45">
        <f t="shared" ref="F93:G93" si="47">SUM(F91:F92)</f>
        <v>1821.2</v>
      </c>
      <c r="G93" s="45">
        <f t="shared" si="47"/>
        <v>1134.04223</v>
      </c>
      <c r="H93" s="104">
        <f t="shared" ref="H93:H94" si="48">G93-F93</f>
        <v>-687.15777000000003</v>
      </c>
      <c r="I93" s="45">
        <f>G93/F93*100</f>
        <v>62.268956182736659</v>
      </c>
      <c r="J93" s="105"/>
    </row>
    <row r="94" spans="1:10" s="7" customFormat="1" ht="46.2" customHeight="1" x14ac:dyDescent="0.3">
      <c r="A94" s="156"/>
      <c r="B94" s="169"/>
      <c r="C94" s="166" t="s">
        <v>59</v>
      </c>
      <c r="D94" s="111" t="s">
        <v>12</v>
      </c>
      <c r="E94" s="55">
        <f>E72+E54</f>
        <v>97.1</v>
      </c>
      <c r="F94" s="55">
        <f>F72+F54</f>
        <v>97.1</v>
      </c>
      <c r="G94" s="55">
        <v>0</v>
      </c>
      <c r="H94" s="79">
        <f t="shared" si="48"/>
        <v>-97.1</v>
      </c>
      <c r="I94" s="43">
        <f>G94/F94*100</f>
        <v>0</v>
      </c>
      <c r="J94" s="106"/>
    </row>
    <row r="95" spans="1:10" s="7" customFormat="1" ht="32.4" customHeight="1" x14ac:dyDescent="0.3">
      <c r="A95" s="156"/>
      <c r="B95" s="169"/>
      <c r="C95" s="167"/>
      <c r="D95" s="113" t="s">
        <v>13</v>
      </c>
      <c r="E95" s="43">
        <v>0</v>
      </c>
      <c r="F95" s="43">
        <v>0</v>
      </c>
      <c r="G95" s="43">
        <v>0</v>
      </c>
      <c r="H95" s="79">
        <f>G95-F95</f>
        <v>0</v>
      </c>
      <c r="I95" s="43">
        <v>0</v>
      </c>
      <c r="J95" s="57"/>
    </row>
    <row r="96" spans="1:10" s="7" customFormat="1" ht="25.95" customHeight="1" x14ac:dyDescent="0.3">
      <c r="A96" s="156"/>
      <c r="B96" s="169"/>
      <c r="C96" s="168"/>
      <c r="D96" s="92" t="s">
        <v>23</v>
      </c>
      <c r="E96" s="45">
        <f>SUM(E94:E95)</f>
        <v>97.1</v>
      </c>
      <c r="F96" s="45">
        <f t="shared" ref="F96:G96" si="49">SUM(F94:F95)</f>
        <v>97.1</v>
      </c>
      <c r="G96" s="45">
        <f t="shared" si="49"/>
        <v>0</v>
      </c>
      <c r="H96" s="104">
        <f t="shared" ref="H96:H98" si="50">G96-F96</f>
        <v>-97.1</v>
      </c>
      <c r="I96" s="45">
        <f t="shared" ref="I96:I104" si="51">G96/F96*100</f>
        <v>0</v>
      </c>
      <c r="J96" s="105"/>
    </row>
    <row r="97" spans="1:10" s="7" customFormat="1" ht="28.2" customHeight="1" x14ac:dyDescent="0.3">
      <c r="A97" s="156"/>
      <c r="B97" s="166" t="s">
        <v>63</v>
      </c>
      <c r="C97" s="166"/>
      <c r="D97" s="116" t="s">
        <v>62</v>
      </c>
      <c r="E97" s="43">
        <f t="shared" ref="E97:F99" si="52">E75</f>
        <v>4345.8999999999996</v>
      </c>
      <c r="F97" s="43">
        <f t="shared" si="52"/>
        <v>17124.599999999999</v>
      </c>
      <c r="G97" s="43">
        <f t="shared" ref="G97" si="53">G75</f>
        <v>2545</v>
      </c>
      <c r="H97" s="79">
        <f t="shared" si="50"/>
        <v>-14579.599999999999</v>
      </c>
      <c r="I97" s="43">
        <f t="shared" si="51"/>
        <v>14.861661002300785</v>
      </c>
      <c r="J97" s="105"/>
    </row>
    <row r="98" spans="1:10" s="7" customFormat="1" ht="45.6" customHeight="1" x14ac:dyDescent="0.3">
      <c r="A98" s="156"/>
      <c r="B98" s="167"/>
      <c r="C98" s="167"/>
      <c r="D98" s="111" t="s">
        <v>12</v>
      </c>
      <c r="E98" s="55">
        <f t="shared" si="52"/>
        <v>9165.5</v>
      </c>
      <c r="F98" s="55">
        <f t="shared" si="52"/>
        <v>29152.699999999997</v>
      </c>
      <c r="G98" s="55">
        <f>G76</f>
        <v>3980.6</v>
      </c>
      <c r="H98" s="79">
        <f t="shared" si="50"/>
        <v>-25172.1</v>
      </c>
      <c r="I98" s="55">
        <f t="shared" si="51"/>
        <v>13.654309892394187</v>
      </c>
      <c r="J98" s="106"/>
    </row>
    <row r="99" spans="1:10" s="7" customFormat="1" ht="30.6" customHeight="1" x14ac:dyDescent="0.3">
      <c r="A99" s="156"/>
      <c r="B99" s="167"/>
      <c r="C99" s="167"/>
      <c r="D99" s="113" t="s">
        <v>13</v>
      </c>
      <c r="E99" s="43">
        <f t="shared" si="52"/>
        <v>2541.1</v>
      </c>
      <c r="F99" s="43">
        <f t="shared" si="52"/>
        <v>2541.1</v>
      </c>
      <c r="G99" s="43">
        <f>G77</f>
        <v>1151.5999999999999</v>
      </c>
      <c r="H99" s="79">
        <f>G99-F99</f>
        <v>-1389.5</v>
      </c>
      <c r="I99" s="43">
        <f t="shared" si="51"/>
        <v>45.318956357482975</v>
      </c>
      <c r="J99" s="57"/>
    </row>
    <row r="100" spans="1:10" s="7" customFormat="1" ht="28.95" customHeight="1" thickBot="1" x14ac:dyDescent="0.35">
      <c r="A100" s="157"/>
      <c r="B100" s="168"/>
      <c r="C100" s="168"/>
      <c r="D100" s="115" t="s">
        <v>23</v>
      </c>
      <c r="E100" s="107">
        <f>SUM(E97:E99)</f>
        <v>16052.5</v>
      </c>
      <c r="F100" s="107">
        <f t="shared" ref="F100" si="54">SUM(F97:F99)</f>
        <v>48818.399999999994</v>
      </c>
      <c r="G100" s="107">
        <f t="shared" ref="G100" si="55">SUM(G97:G99)</f>
        <v>7677.2000000000007</v>
      </c>
      <c r="H100" s="107">
        <f t="shared" ref="H100" si="56">SUM(H97:H99)</f>
        <v>-41141.199999999997</v>
      </c>
      <c r="I100" s="110">
        <f t="shared" si="51"/>
        <v>15.726037723481316</v>
      </c>
      <c r="J100" s="118"/>
    </row>
    <row r="101" spans="1:10" ht="31.2" customHeight="1" thickBot="1" x14ac:dyDescent="0.35">
      <c r="A101" s="210" t="s">
        <v>64</v>
      </c>
      <c r="B101" s="211"/>
      <c r="C101" s="212"/>
      <c r="D101" s="19" t="s">
        <v>23</v>
      </c>
      <c r="E101" s="53">
        <f>E103+E104+E102</f>
        <v>257638.39999999999</v>
      </c>
      <c r="F101" s="53">
        <f t="shared" ref="F101" si="57">F103+F104+F102</f>
        <v>338650.1</v>
      </c>
      <c r="G101" s="53">
        <f>G103+G104+G102</f>
        <v>169289.64223</v>
      </c>
      <c r="H101" s="26">
        <f t="shared" si="20"/>
        <v>-169360.45776999998</v>
      </c>
      <c r="I101" s="21">
        <f t="shared" si="51"/>
        <v>49.989544438345071</v>
      </c>
      <c r="J101" s="34" t="s">
        <v>11</v>
      </c>
    </row>
    <row r="102" spans="1:10" ht="33" customHeight="1" thickBot="1" x14ac:dyDescent="0.35">
      <c r="A102" s="213"/>
      <c r="B102" s="214"/>
      <c r="C102" s="215"/>
      <c r="D102" s="48" t="s">
        <v>62</v>
      </c>
      <c r="E102" s="53">
        <f>E97</f>
        <v>4345.8999999999996</v>
      </c>
      <c r="F102" s="63">
        <f>F97</f>
        <v>17124.599999999999</v>
      </c>
      <c r="G102" s="20">
        <f>G97</f>
        <v>2545</v>
      </c>
      <c r="H102" s="21">
        <f t="shared" si="20"/>
        <v>-14579.599999999999</v>
      </c>
      <c r="I102" s="21">
        <f t="shared" si="51"/>
        <v>14.861661002300785</v>
      </c>
      <c r="J102" s="47"/>
    </row>
    <row r="103" spans="1:10" s="7" customFormat="1" ht="44.4" customHeight="1" thickBot="1" x14ac:dyDescent="0.35">
      <c r="A103" s="213"/>
      <c r="B103" s="214"/>
      <c r="C103" s="215"/>
      <c r="D103" s="17" t="s">
        <v>12</v>
      </c>
      <c r="E103" s="12">
        <f>E28+E42+E80</f>
        <v>47563.7</v>
      </c>
      <c r="F103" s="12">
        <f t="shared" ref="F103" si="58">F28+F42+F80</f>
        <v>115796.69999999998</v>
      </c>
      <c r="G103" s="12">
        <f>G28+G42+G80</f>
        <v>35880.842229999995</v>
      </c>
      <c r="H103" s="21">
        <f t="shared" si="20"/>
        <v>-79915.857769999988</v>
      </c>
      <c r="I103" s="21">
        <f t="shared" si="51"/>
        <v>30.986066295498922</v>
      </c>
      <c r="J103" s="35" t="s">
        <v>11</v>
      </c>
    </row>
    <row r="104" spans="1:10" s="7" customFormat="1" ht="33" customHeight="1" thickBot="1" x14ac:dyDescent="0.35">
      <c r="A104" s="216"/>
      <c r="B104" s="217"/>
      <c r="C104" s="218"/>
      <c r="D104" s="18" t="s">
        <v>13</v>
      </c>
      <c r="E104" s="9">
        <f>E81+E43+E29</f>
        <v>205728.8</v>
      </c>
      <c r="F104" s="9">
        <f>F81+F43+F29</f>
        <v>205728.80000000002</v>
      </c>
      <c r="G104" s="9">
        <f t="shared" ref="G104" si="59">G81+G43+G29</f>
        <v>130863.80000000002</v>
      </c>
      <c r="H104" s="27">
        <f t="shared" si="20"/>
        <v>-74865</v>
      </c>
      <c r="I104" s="21">
        <f t="shared" si="51"/>
        <v>63.609859193268036</v>
      </c>
      <c r="J104" s="36" t="s">
        <v>11</v>
      </c>
    </row>
    <row r="105" spans="1:10" s="7" customFormat="1" ht="13.2" customHeight="1" x14ac:dyDescent="0.3">
      <c r="A105" s="158" t="s">
        <v>14</v>
      </c>
      <c r="B105" s="159"/>
      <c r="C105" s="159"/>
      <c r="D105" s="159"/>
      <c r="E105" s="159"/>
      <c r="F105" s="159"/>
      <c r="G105" s="159"/>
      <c r="H105" s="159"/>
      <c r="I105" s="159"/>
      <c r="J105" s="209"/>
    </row>
    <row r="106" spans="1:10" s="7" customFormat="1" ht="42" customHeight="1" x14ac:dyDescent="0.3">
      <c r="A106" s="133" t="s">
        <v>22</v>
      </c>
      <c r="B106" s="162"/>
      <c r="C106" s="219"/>
      <c r="D106" s="30" t="s">
        <v>12</v>
      </c>
      <c r="E106" s="8">
        <v>26947.599999999999</v>
      </c>
      <c r="F106" s="8">
        <v>26947.599999999999</v>
      </c>
      <c r="G106" s="16">
        <f>G20</f>
        <v>26947.599999999999</v>
      </c>
      <c r="H106" s="22">
        <f>G106-F106</f>
        <v>0</v>
      </c>
      <c r="I106" s="8">
        <f>G106/F106*100</f>
        <v>100</v>
      </c>
      <c r="J106" s="37" t="s">
        <v>11</v>
      </c>
    </row>
    <row r="107" spans="1:10" s="7" customFormat="1" ht="28.95" customHeight="1" x14ac:dyDescent="0.3">
      <c r="A107" s="135"/>
      <c r="B107" s="163"/>
      <c r="C107" s="220"/>
      <c r="D107" s="30" t="s">
        <v>13</v>
      </c>
      <c r="E107" s="8">
        <v>2457.1999999999998</v>
      </c>
      <c r="F107" s="8">
        <f>E107</f>
        <v>2457.1999999999998</v>
      </c>
      <c r="G107" s="16">
        <f>1682.2</f>
        <v>1682.2</v>
      </c>
      <c r="H107" s="22">
        <f>G107-F107</f>
        <v>-774.99999999999977</v>
      </c>
      <c r="I107" s="8">
        <f>G107/F107*100</f>
        <v>68.460035813120641</v>
      </c>
      <c r="J107" s="37"/>
    </row>
    <row r="108" spans="1:10" s="15" customFormat="1" ht="24.6" customHeight="1" x14ac:dyDescent="0.3">
      <c r="A108" s="164"/>
      <c r="B108" s="165"/>
      <c r="C108" s="221"/>
      <c r="D108" s="13" t="s">
        <v>23</v>
      </c>
      <c r="E108" s="14">
        <f>E106+E107</f>
        <v>29404.799999999999</v>
      </c>
      <c r="F108" s="14">
        <f>F106+F107</f>
        <v>29404.799999999999</v>
      </c>
      <c r="G108" s="14">
        <f>G106+G107</f>
        <v>28629.8</v>
      </c>
      <c r="H108" s="28">
        <f>G108-F108</f>
        <v>-775</v>
      </c>
      <c r="I108" s="14">
        <f>G108/F108*100</f>
        <v>97.36437588420938</v>
      </c>
      <c r="J108" s="38" t="s">
        <v>11</v>
      </c>
    </row>
    <row r="109" spans="1:10" s="7" customFormat="1" ht="13.2" customHeight="1" x14ac:dyDescent="0.3">
      <c r="A109" s="158" t="s">
        <v>14</v>
      </c>
      <c r="B109" s="159"/>
      <c r="C109" s="160"/>
      <c r="D109" s="160"/>
      <c r="E109" s="160"/>
      <c r="F109" s="160"/>
      <c r="G109" s="160"/>
      <c r="H109" s="160"/>
      <c r="I109" s="160"/>
      <c r="J109" s="161"/>
    </row>
    <row r="110" spans="1:10" ht="31.95" customHeight="1" x14ac:dyDescent="0.3">
      <c r="A110" s="133" t="s">
        <v>65</v>
      </c>
      <c r="B110" s="162"/>
      <c r="C110" s="139" t="s">
        <v>11</v>
      </c>
      <c r="D110" s="46" t="s">
        <v>62</v>
      </c>
      <c r="E110" s="44">
        <f>E75</f>
        <v>4345.8999999999996</v>
      </c>
      <c r="F110" s="44">
        <f t="shared" ref="F110:G112" si="60">F97</f>
        <v>17124.599999999999</v>
      </c>
      <c r="G110" s="44">
        <f t="shared" si="60"/>
        <v>2545</v>
      </c>
      <c r="H110" s="76">
        <f>G110-F110</f>
        <v>-14579.599999999999</v>
      </c>
      <c r="I110" s="44">
        <f>G110/F110*100</f>
        <v>14.861661002300785</v>
      </c>
      <c r="J110" s="24"/>
    </row>
    <row r="111" spans="1:10" s="7" customFormat="1" ht="47.4" customHeight="1" x14ac:dyDescent="0.3">
      <c r="A111" s="135"/>
      <c r="B111" s="163"/>
      <c r="C111" s="140"/>
      <c r="D111" s="33" t="s">
        <v>12</v>
      </c>
      <c r="E111" s="42">
        <f>E98</f>
        <v>9165.5</v>
      </c>
      <c r="F111" s="42">
        <f t="shared" si="60"/>
        <v>29152.699999999997</v>
      </c>
      <c r="G111" s="42">
        <f t="shared" si="60"/>
        <v>3980.6</v>
      </c>
      <c r="H111" s="77">
        <f>G111-F111</f>
        <v>-25172.1</v>
      </c>
      <c r="I111" s="42">
        <f>G111/F111*100</f>
        <v>13.654309892394187</v>
      </c>
      <c r="J111" s="51" t="s">
        <v>11</v>
      </c>
    </row>
    <row r="112" spans="1:10" s="7" customFormat="1" ht="36" customHeight="1" x14ac:dyDescent="0.3">
      <c r="A112" s="135"/>
      <c r="B112" s="163"/>
      <c r="C112" s="140"/>
      <c r="D112" s="23" t="s">
        <v>13</v>
      </c>
      <c r="E112" s="8">
        <f>E99</f>
        <v>2541.1</v>
      </c>
      <c r="F112" s="8">
        <f t="shared" si="60"/>
        <v>2541.1</v>
      </c>
      <c r="G112" s="8">
        <f t="shared" si="60"/>
        <v>1151.5999999999999</v>
      </c>
      <c r="H112" s="71">
        <f t="shared" ref="H112:H116" si="61">G112-F112</f>
        <v>-1389.5</v>
      </c>
      <c r="I112" s="8">
        <f>G112/F112*100</f>
        <v>45.318956357482975</v>
      </c>
      <c r="J112" s="37"/>
    </row>
    <row r="113" spans="1:10" s="15" customFormat="1" ht="17.399999999999999" customHeight="1" x14ac:dyDescent="0.3">
      <c r="A113" s="164"/>
      <c r="B113" s="165"/>
      <c r="C113" s="141"/>
      <c r="D113" s="49" t="s">
        <v>23</v>
      </c>
      <c r="E113" s="14">
        <f>E110+E111+E112</f>
        <v>16052.5</v>
      </c>
      <c r="F113" s="14">
        <f t="shared" ref="F113" si="62">F110+F111+F112</f>
        <v>48818.399999999994</v>
      </c>
      <c r="G113" s="14">
        <f>G110+G111+G112</f>
        <v>7677.2000000000007</v>
      </c>
      <c r="H113" s="78">
        <f t="shared" si="61"/>
        <v>-41141.199999999997</v>
      </c>
      <c r="I113" s="14">
        <f>G113/F113*100</f>
        <v>15.726037723481316</v>
      </c>
      <c r="J113" s="38" t="s">
        <v>11</v>
      </c>
    </row>
    <row r="114" spans="1:10" s="7" customFormat="1" ht="45.6" customHeight="1" x14ac:dyDescent="0.3">
      <c r="A114" s="133" t="s">
        <v>66</v>
      </c>
      <c r="B114" s="134"/>
      <c r="C114" s="139" t="s">
        <v>11</v>
      </c>
      <c r="D114" s="23" t="s">
        <v>12</v>
      </c>
      <c r="E114" s="8">
        <v>0</v>
      </c>
      <c r="F114" s="8">
        <v>0</v>
      </c>
      <c r="G114" s="8">
        <v>0</v>
      </c>
      <c r="H114" s="71">
        <f t="shared" si="61"/>
        <v>0</v>
      </c>
      <c r="I114" s="8">
        <v>0</v>
      </c>
      <c r="J114" s="37" t="s">
        <v>11</v>
      </c>
    </row>
    <row r="115" spans="1:10" s="7" customFormat="1" ht="34.200000000000003" customHeight="1" x14ac:dyDescent="0.3">
      <c r="A115" s="135"/>
      <c r="B115" s="136"/>
      <c r="C115" s="140"/>
      <c r="D115" s="23" t="s">
        <v>13</v>
      </c>
      <c r="E115" s="16">
        <f>E18</f>
        <v>0</v>
      </c>
      <c r="F115" s="16">
        <f>F18</f>
        <v>0</v>
      </c>
      <c r="G115" s="16">
        <f>G18</f>
        <v>0</v>
      </c>
      <c r="H115" s="71">
        <f t="shared" si="61"/>
        <v>0</v>
      </c>
      <c r="I115" s="8">
        <v>0</v>
      </c>
      <c r="J115" s="37" t="s">
        <v>11</v>
      </c>
    </row>
    <row r="116" spans="1:10" s="15" customFormat="1" ht="24" customHeight="1" x14ac:dyDescent="0.3">
      <c r="A116" s="137"/>
      <c r="B116" s="138"/>
      <c r="C116" s="141"/>
      <c r="D116" s="50" t="s">
        <v>23</v>
      </c>
      <c r="E116" s="39">
        <f>E114+E115</f>
        <v>0</v>
      </c>
      <c r="F116" s="39">
        <f t="shared" ref="F116:G116" si="63">F114+F115</f>
        <v>0</v>
      </c>
      <c r="G116" s="39">
        <f t="shared" si="63"/>
        <v>0</v>
      </c>
      <c r="H116" s="74">
        <f t="shared" si="61"/>
        <v>0</v>
      </c>
      <c r="I116" s="39">
        <v>0</v>
      </c>
      <c r="J116" s="40" t="s">
        <v>11</v>
      </c>
    </row>
    <row r="117" spans="1:10" s="7" customFormat="1" ht="45.6" customHeight="1" x14ac:dyDescent="0.3">
      <c r="A117" s="133" t="s">
        <v>67</v>
      </c>
      <c r="B117" s="134"/>
      <c r="C117" s="139" t="s">
        <v>11</v>
      </c>
      <c r="D117" s="23" t="s">
        <v>12</v>
      </c>
      <c r="E117" s="8">
        <f>E106</f>
        <v>26947.599999999999</v>
      </c>
      <c r="F117" s="8">
        <f>E117</f>
        <v>26947.599999999999</v>
      </c>
      <c r="G117" s="8">
        <f>G106</f>
        <v>26947.599999999999</v>
      </c>
      <c r="H117" s="71">
        <f t="shared" ref="H117:H119" si="64">G117-F117</f>
        <v>0</v>
      </c>
      <c r="I117" s="8">
        <f t="shared" ref="I117:I122" si="65">G117/F117*100</f>
        <v>100</v>
      </c>
      <c r="J117" s="37" t="s">
        <v>11</v>
      </c>
    </row>
    <row r="118" spans="1:10" s="7" customFormat="1" ht="34.200000000000003" customHeight="1" x14ac:dyDescent="0.3">
      <c r="A118" s="135"/>
      <c r="B118" s="136"/>
      <c r="C118" s="140"/>
      <c r="D118" s="23" t="s">
        <v>13</v>
      </c>
      <c r="E118" s="16">
        <f>E107</f>
        <v>2457.1999999999998</v>
      </c>
      <c r="F118" s="16">
        <f>E118</f>
        <v>2457.1999999999998</v>
      </c>
      <c r="G118" s="16">
        <f>G107</f>
        <v>1682.2</v>
      </c>
      <c r="H118" s="71">
        <f t="shared" si="64"/>
        <v>-774.99999999999977</v>
      </c>
      <c r="I118" s="8">
        <f t="shared" si="65"/>
        <v>68.460035813120641</v>
      </c>
      <c r="J118" s="37" t="s">
        <v>11</v>
      </c>
    </row>
    <row r="119" spans="1:10" s="15" customFormat="1" ht="24" customHeight="1" x14ac:dyDescent="0.3">
      <c r="A119" s="137"/>
      <c r="B119" s="138"/>
      <c r="C119" s="141"/>
      <c r="D119" s="50" t="s">
        <v>23</v>
      </c>
      <c r="E119" s="39">
        <f>E117+E118</f>
        <v>29404.799999999999</v>
      </c>
      <c r="F119" s="39">
        <f t="shared" ref="F119:G119" si="66">F117+F118</f>
        <v>29404.799999999999</v>
      </c>
      <c r="G119" s="39">
        <f t="shared" si="66"/>
        <v>28629.8</v>
      </c>
      <c r="H119" s="74">
        <f t="shared" si="64"/>
        <v>-775</v>
      </c>
      <c r="I119" s="39">
        <f t="shared" si="65"/>
        <v>97.36437588420938</v>
      </c>
      <c r="J119" s="40" t="s">
        <v>11</v>
      </c>
    </row>
    <row r="120" spans="1:10" s="7" customFormat="1" ht="45.6" customHeight="1" x14ac:dyDescent="0.3">
      <c r="A120" s="133" t="s">
        <v>68</v>
      </c>
      <c r="B120" s="134"/>
      <c r="C120" s="139" t="s">
        <v>11</v>
      </c>
      <c r="D120" s="23" t="s">
        <v>12</v>
      </c>
      <c r="E120" s="8">
        <f t="shared" ref="E120:G121" si="67">E103-E111-E117</f>
        <v>11450.599999999999</v>
      </c>
      <c r="F120" s="8">
        <f>F103-F111-F117</f>
        <v>59696.399999999987</v>
      </c>
      <c r="G120" s="8">
        <f t="shared" si="67"/>
        <v>4952.6422299999977</v>
      </c>
      <c r="H120" s="22">
        <f t="shared" ref="H120:H122" si="68">G120-F120</f>
        <v>-54743.757769999989</v>
      </c>
      <c r="I120" s="8">
        <f t="shared" si="65"/>
        <v>8.2963834167554467</v>
      </c>
      <c r="J120" s="37" t="s">
        <v>11</v>
      </c>
    </row>
    <row r="121" spans="1:10" s="7" customFormat="1" ht="28.95" customHeight="1" x14ac:dyDescent="0.3">
      <c r="A121" s="135"/>
      <c r="B121" s="136"/>
      <c r="C121" s="140"/>
      <c r="D121" s="23" t="s">
        <v>13</v>
      </c>
      <c r="E121" s="8">
        <f t="shared" si="67"/>
        <v>200730.49999999997</v>
      </c>
      <c r="F121" s="8">
        <f t="shared" si="67"/>
        <v>200730.5</v>
      </c>
      <c r="G121" s="8">
        <f t="shared" si="67"/>
        <v>128030.00000000001</v>
      </c>
      <c r="H121" s="22">
        <f t="shared" si="68"/>
        <v>-72700.499999999985</v>
      </c>
      <c r="I121" s="8">
        <f t="shared" si="65"/>
        <v>63.782036113096922</v>
      </c>
      <c r="J121" s="37" t="s">
        <v>11</v>
      </c>
    </row>
    <row r="122" spans="1:10" s="15" customFormat="1" ht="24" customHeight="1" x14ac:dyDescent="0.3">
      <c r="A122" s="137"/>
      <c r="B122" s="138"/>
      <c r="C122" s="141"/>
      <c r="D122" s="50" t="s">
        <v>23</v>
      </c>
      <c r="E122" s="39">
        <f>E120+E121</f>
        <v>212181.09999999998</v>
      </c>
      <c r="F122" s="39">
        <f t="shared" ref="F122:G122" si="69">F120+F121</f>
        <v>260426.9</v>
      </c>
      <c r="G122" s="39">
        <f t="shared" si="69"/>
        <v>132982.64223</v>
      </c>
      <c r="H122" s="56">
        <f t="shared" si="68"/>
        <v>-127444.25777</v>
      </c>
      <c r="I122" s="39">
        <f t="shared" si="65"/>
        <v>51.063328031781666</v>
      </c>
      <c r="J122" s="40" t="s">
        <v>11</v>
      </c>
    </row>
    <row r="123" spans="1:10" s="7" customFormat="1" ht="13.2" customHeight="1" x14ac:dyDescent="0.3">
      <c r="A123" s="158" t="s">
        <v>14</v>
      </c>
      <c r="B123" s="159"/>
      <c r="C123" s="160"/>
      <c r="D123" s="160"/>
      <c r="E123" s="160"/>
      <c r="F123" s="160"/>
      <c r="G123" s="160"/>
      <c r="H123" s="160"/>
      <c r="I123" s="160"/>
      <c r="J123" s="161"/>
    </row>
    <row r="124" spans="1:10" s="7" customFormat="1" ht="31.95" customHeight="1" x14ac:dyDescent="0.3">
      <c r="A124" s="133" t="s">
        <v>69</v>
      </c>
      <c r="B124" s="162"/>
      <c r="C124" s="139" t="s">
        <v>70</v>
      </c>
      <c r="D124" s="75" t="s">
        <v>62</v>
      </c>
      <c r="E124" s="44">
        <f>E75</f>
        <v>4345.8999999999996</v>
      </c>
      <c r="F124" s="44">
        <f>F110</f>
        <v>17124.599999999999</v>
      </c>
      <c r="G124" s="44">
        <f>G110</f>
        <v>2545</v>
      </c>
      <c r="H124" s="76">
        <f>G124-F124</f>
        <v>-14579.599999999999</v>
      </c>
      <c r="I124" s="44">
        <f t="shared" ref="I124:I130" si="70">G124/F124*100</f>
        <v>14.861661002300785</v>
      </c>
      <c r="J124" s="24"/>
    </row>
    <row r="125" spans="1:10" s="7" customFormat="1" ht="53.4" customHeight="1" x14ac:dyDescent="0.3">
      <c r="A125" s="135"/>
      <c r="B125" s="163"/>
      <c r="C125" s="140"/>
      <c r="D125" s="58" t="s">
        <v>12</v>
      </c>
      <c r="E125" s="42">
        <f>E28+E85</f>
        <v>41960.399999999994</v>
      </c>
      <c r="F125" s="42">
        <f>F28+F85</f>
        <v>109693.4</v>
      </c>
      <c r="G125" s="42">
        <f t="shared" ref="G125" si="71">G28+G85</f>
        <v>34746.799999999996</v>
      </c>
      <c r="H125" s="77">
        <f>G125-F125</f>
        <v>-74946.600000000006</v>
      </c>
      <c r="I125" s="42">
        <f t="shared" si="70"/>
        <v>31.676290460501722</v>
      </c>
      <c r="J125" s="51" t="s">
        <v>11</v>
      </c>
    </row>
    <row r="126" spans="1:10" s="7" customFormat="1" ht="36" customHeight="1" x14ac:dyDescent="0.3">
      <c r="A126" s="135"/>
      <c r="B126" s="163"/>
      <c r="C126" s="140"/>
      <c r="D126" s="23" t="s">
        <v>13</v>
      </c>
      <c r="E126" s="8">
        <f>E29+E86</f>
        <v>195811.5</v>
      </c>
      <c r="F126" s="8">
        <f t="shared" ref="F126:G126" si="72">F29+F86</f>
        <v>193702.60000000003</v>
      </c>
      <c r="G126" s="8">
        <f t="shared" si="72"/>
        <v>122436.30000000002</v>
      </c>
      <c r="H126" s="71">
        <f t="shared" ref="H126:H136" si="73">G126-F126</f>
        <v>-71266.300000000017</v>
      </c>
      <c r="I126" s="8">
        <f t="shared" si="70"/>
        <v>63.208392659675198</v>
      </c>
      <c r="J126" s="37"/>
    </row>
    <row r="127" spans="1:10" s="15" customFormat="1" ht="19.95" customHeight="1" x14ac:dyDescent="0.3">
      <c r="A127" s="164"/>
      <c r="B127" s="165"/>
      <c r="C127" s="141"/>
      <c r="D127" s="49" t="s">
        <v>23</v>
      </c>
      <c r="E127" s="14">
        <f>E124+E125+E126</f>
        <v>242117.8</v>
      </c>
      <c r="F127" s="14">
        <f>F124+F125+F126</f>
        <v>320520.60000000003</v>
      </c>
      <c r="G127" s="14">
        <f t="shared" ref="G127" si="74">G125+G126</f>
        <v>157183.1</v>
      </c>
      <c r="H127" s="78">
        <f t="shared" si="73"/>
        <v>-163337.50000000003</v>
      </c>
      <c r="I127" s="14">
        <f t="shared" si="70"/>
        <v>49.03993690265149</v>
      </c>
      <c r="J127" s="38" t="s">
        <v>11</v>
      </c>
    </row>
    <row r="128" spans="1:10" s="7" customFormat="1" ht="42" customHeight="1" x14ac:dyDescent="0.3">
      <c r="A128" s="133" t="s">
        <v>71</v>
      </c>
      <c r="B128" s="134"/>
      <c r="C128" s="139" t="s">
        <v>72</v>
      </c>
      <c r="D128" s="23" t="s">
        <v>12</v>
      </c>
      <c r="E128" s="8">
        <v>4185</v>
      </c>
      <c r="F128" s="8">
        <v>4185</v>
      </c>
      <c r="G128" s="8">
        <v>0</v>
      </c>
      <c r="H128" s="71">
        <f t="shared" si="73"/>
        <v>-4185</v>
      </c>
      <c r="I128" s="8">
        <f t="shared" si="70"/>
        <v>0</v>
      </c>
      <c r="J128" s="37" t="s">
        <v>11</v>
      </c>
    </row>
    <row r="129" spans="1:10" s="7" customFormat="1" ht="31.95" customHeight="1" x14ac:dyDescent="0.3">
      <c r="A129" s="135"/>
      <c r="B129" s="136"/>
      <c r="C129" s="140"/>
      <c r="D129" s="23" t="s">
        <v>13</v>
      </c>
      <c r="E129" s="16">
        <f>E89</f>
        <v>2515</v>
      </c>
      <c r="F129" s="16">
        <f>F89</f>
        <v>2515</v>
      </c>
      <c r="G129" s="16">
        <f>G89</f>
        <v>1600</v>
      </c>
      <c r="H129" s="71">
        <f t="shared" si="73"/>
        <v>-915</v>
      </c>
      <c r="I129" s="8">
        <f t="shared" si="70"/>
        <v>63.618290258449306</v>
      </c>
      <c r="J129" s="37" t="s">
        <v>11</v>
      </c>
    </row>
    <row r="130" spans="1:10" s="15" customFormat="1" ht="24" customHeight="1" x14ac:dyDescent="0.3">
      <c r="A130" s="137"/>
      <c r="B130" s="138"/>
      <c r="C130" s="141"/>
      <c r="D130" s="50" t="s">
        <v>23</v>
      </c>
      <c r="E130" s="39">
        <f>E128+E129</f>
        <v>6700</v>
      </c>
      <c r="F130" s="39">
        <f t="shared" ref="F130:G130" si="75">F128+F129</f>
        <v>6700</v>
      </c>
      <c r="G130" s="39">
        <f t="shared" si="75"/>
        <v>1600</v>
      </c>
      <c r="H130" s="74">
        <f t="shared" si="73"/>
        <v>-5100</v>
      </c>
      <c r="I130" s="39">
        <f t="shared" si="70"/>
        <v>23.880597014925371</v>
      </c>
      <c r="J130" s="40" t="s">
        <v>11</v>
      </c>
    </row>
    <row r="131" spans="1:10" s="7" customFormat="1" ht="45.6" customHeight="1" x14ac:dyDescent="0.3">
      <c r="A131" s="133" t="s">
        <v>73</v>
      </c>
      <c r="B131" s="134"/>
      <c r="C131" s="139" t="s">
        <v>74</v>
      </c>
      <c r="D131" s="23" t="s">
        <v>12</v>
      </c>
      <c r="E131" s="8">
        <v>0</v>
      </c>
      <c r="F131" s="8">
        <v>0</v>
      </c>
      <c r="G131" s="8">
        <v>0</v>
      </c>
      <c r="H131" s="71">
        <f t="shared" si="73"/>
        <v>0</v>
      </c>
      <c r="I131" s="8">
        <v>0</v>
      </c>
      <c r="J131" s="37" t="s">
        <v>11</v>
      </c>
    </row>
    <row r="132" spans="1:10" s="7" customFormat="1" ht="34.200000000000003" customHeight="1" x14ac:dyDescent="0.3">
      <c r="A132" s="135"/>
      <c r="B132" s="136"/>
      <c r="C132" s="140"/>
      <c r="D132" s="23" t="s">
        <v>13</v>
      </c>
      <c r="E132" s="16">
        <f>E38</f>
        <v>0</v>
      </c>
      <c r="F132" s="16">
        <f>F38</f>
        <v>0</v>
      </c>
      <c r="G132" s="16">
        <f>G38</f>
        <v>0</v>
      </c>
      <c r="H132" s="71">
        <f t="shared" si="73"/>
        <v>0</v>
      </c>
      <c r="I132" s="8">
        <v>0</v>
      </c>
      <c r="J132" s="37" t="s">
        <v>11</v>
      </c>
    </row>
    <row r="133" spans="1:10" s="15" customFormat="1" ht="24" customHeight="1" x14ac:dyDescent="0.3">
      <c r="A133" s="137"/>
      <c r="B133" s="138"/>
      <c r="C133" s="141"/>
      <c r="D133" s="50" t="s">
        <v>23</v>
      </c>
      <c r="E133" s="39">
        <f>E131+E132</f>
        <v>0</v>
      </c>
      <c r="F133" s="39">
        <f t="shared" ref="F133:G133" si="76">F131+F132</f>
        <v>0</v>
      </c>
      <c r="G133" s="39">
        <f t="shared" si="76"/>
        <v>0</v>
      </c>
      <c r="H133" s="72">
        <f t="shared" si="73"/>
        <v>0</v>
      </c>
      <c r="I133" s="39">
        <v>0</v>
      </c>
      <c r="J133" s="40" t="s">
        <v>11</v>
      </c>
    </row>
    <row r="134" spans="1:10" s="7" customFormat="1" ht="43.2" customHeight="1" x14ac:dyDescent="0.3">
      <c r="A134" s="133" t="s">
        <v>75</v>
      </c>
      <c r="B134" s="134"/>
      <c r="C134" s="139" t="s">
        <v>76</v>
      </c>
      <c r="D134" s="23" t="s">
        <v>12</v>
      </c>
      <c r="E134" s="8">
        <f>E54+E72</f>
        <v>97.1</v>
      </c>
      <c r="F134" s="8">
        <f>E134</f>
        <v>97.1</v>
      </c>
      <c r="G134" s="8">
        <v>0</v>
      </c>
      <c r="H134" s="71">
        <f t="shared" si="73"/>
        <v>-97.1</v>
      </c>
      <c r="I134" s="8">
        <f>G134/F134*100</f>
        <v>0</v>
      </c>
      <c r="J134" s="37" t="s">
        <v>11</v>
      </c>
    </row>
    <row r="135" spans="1:10" s="7" customFormat="1" ht="28.8" customHeight="1" x14ac:dyDescent="0.3">
      <c r="A135" s="135"/>
      <c r="B135" s="136"/>
      <c r="C135" s="140"/>
      <c r="D135" s="23" t="s">
        <v>13</v>
      </c>
      <c r="E135" s="16">
        <f>E41</f>
        <v>0</v>
      </c>
      <c r="F135" s="16">
        <f>F41</f>
        <v>0</v>
      </c>
      <c r="G135" s="16">
        <f>G41</f>
        <v>0</v>
      </c>
      <c r="H135" s="71">
        <f t="shared" si="73"/>
        <v>0</v>
      </c>
      <c r="I135" s="8">
        <v>0</v>
      </c>
      <c r="J135" s="37" t="s">
        <v>11</v>
      </c>
    </row>
    <row r="136" spans="1:10" s="15" customFormat="1" ht="24" customHeight="1" x14ac:dyDescent="0.3">
      <c r="A136" s="137"/>
      <c r="B136" s="138"/>
      <c r="C136" s="141"/>
      <c r="D136" s="50" t="s">
        <v>23</v>
      </c>
      <c r="E136" s="39">
        <f>E134+E135</f>
        <v>97.1</v>
      </c>
      <c r="F136" s="39">
        <f t="shared" ref="F136:G136" si="77">F134+F135</f>
        <v>97.1</v>
      </c>
      <c r="G136" s="39">
        <f t="shared" si="77"/>
        <v>0</v>
      </c>
      <c r="H136" s="74">
        <f t="shared" si="73"/>
        <v>-97.1</v>
      </c>
      <c r="I136" s="39">
        <f>G136/F136*100</f>
        <v>0</v>
      </c>
      <c r="J136" s="40" t="s">
        <v>11</v>
      </c>
    </row>
    <row r="137" spans="1:10" s="7" customFormat="1" ht="43.2" customHeight="1" x14ac:dyDescent="0.3">
      <c r="A137" s="133" t="s">
        <v>77</v>
      </c>
      <c r="B137" s="134"/>
      <c r="C137" s="139" t="s">
        <v>60</v>
      </c>
      <c r="D137" s="23" t="s">
        <v>12</v>
      </c>
      <c r="E137" s="8">
        <f>E91</f>
        <v>1321.2</v>
      </c>
      <c r="F137" s="8">
        <f>E137+F48</f>
        <v>1821.2</v>
      </c>
      <c r="G137" s="8">
        <f>G69+G48</f>
        <v>1134.04223</v>
      </c>
      <c r="H137" s="71">
        <f t="shared" ref="H137:H139" si="78">G137-F137</f>
        <v>-687.15777000000003</v>
      </c>
      <c r="I137" s="73">
        <f>G137/F137*100</f>
        <v>62.268956182736659</v>
      </c>
      <c r="J137" s="37" t="s">
        <v>11</v>
      </c>
    </row>
    <row r="138" spans="1:10" s="7" customFormat="1" ht="27.6" customHeight="1" x14ac:dyDescent="0.3">
      <c r="A138" s="135"/>
      <c r="B138" s="136"/>
      <c r="C138" s="140"/>
      <c r="D138" s="23" t="s">
        <v>13</v>
      </c>
      <c r="E138" s="16">
        <f>E44</f>
        <v>0</v>
      </c>
      <c r="F138" s="16">
        <f>F44</f>
        <v>0</v>
      </c>
      <c r="G138" s="16">
        <v>0</v>
      </c>
      <c r="H138" s="71">
        <f t="shared" si="78"/>
        <v>0</v>
      </c>
      <c r="I138" s="73">
        <v>0</v>
      </c>
      <c r="J138" s="37" t="s">
        <v>11</v>
      </c>
    </row>
    <row r="139" spans="1:10" s="15" customFormat="1" ht="24" customHeight="1" x14ac:dyDescent="0.3">
      <c r="A139" s="137"/>
      <c r="B139" s="138"/>
      <c r="C139" s="141"/>
      <c r="D139" s="50" t="s">
        <v>23</v>
      </c>
      <c r="E139" s="39">
        <f>E137+E138</f>
        <v>1321.2</v>
      </c>
      <c r="F139" s="39">
        <f t="shared" ref="F139:G139" si="79">F137+F138</f>
        <v>1821.2</v>
      </c>
      <c r="G139" s="39">
        <f t="shared" si="79"/>
        <v>1134.04223</v>
      </c>
      <c r="H139" s="74">
        <f t="shared" si="78"/>
        <v>-687.15777000000003</v>
      </c>
      <c r="I139" s="39">
        <f>G139/F139*100</f>
        <v>62.268956182736659</v>
      </c>
      <c r="J139" s="40" t="s">
        <v>11</v>
      </c>
    </row>
    <row r="140" spans="1:10" ht="18" customHeight="1" x14ac:dyDescent="0.3">
      <c r="A140" s="1" t="s">
        <v>15</v>
      </c>
      <c r="B140" s="10"/>
      <c r="C140" s="10"/>
      <c r="D140" s="11"/>
      <c r="E140" s="11"/>
      <c r="F140" s="11"/>
      <c r="G140" s="10"/>
      <c r="H140" s="10"/>
      <c r="I140" s="10"/>
      <c r="J140" s="10"/>
    </row>
    <row r="141" spans="1:10" ht="49.2" customHeight="1" x14ac:dyDescent="0.3">
      <c r="A141" s="3"/>
      <c r="B141" s="10"/>
      <c r="C141" s="10"/>
      <c r="D141" s="11"/>
      <c r="E141" s="11"/>
      <c r="F141" s="11"/>
      <c r="G141" s="10"/>
      <c r="H141" s="10"/>
      <c r="I141" s="10"/>
      <c r="J141" s="10"/>
    </row>
    <row r="142" spans="1:10" x14ac:dyDescent="0.3">
      <c r="A142" s="2"/>
      <c r="B142" s="10"/>
      <c r="C142" s="10"/>
      <c r="D142" s="11"/>
      <c r="E142" s="54"/>
      <c r="F142" s="11"/>
      <c r="G142" s="10"/>
      <c r="H142" s="10"/>
      <c r="I142" s="10"/>
      <c r="J142" s="10"/>
    </row>
    <row r="143" spans="1:10" ht="25.95" customHeight="1" x14ac:dyDescent="0.3">
      <c r="A143" s="207"/>
      <c r="B143" s="208"/>
      <c r="C143" s="208"/>
      <c r="D143" s="208"/>
      <c r="E143" s="208"/>
      <c r="F143" s="208"/>
      <c r="G143" s="208"/>
      <c r="H143" s="208"/>
      <c r="I143" s="10"/>
      <c r="J143" s="10"/>
    </row>
    <row r="144" spans="1:10" ht="16.2" customHeight="1" x14ac:dyDescent="0.3">
      <c r="A144" s="3"/>
      <c r="B144" s="10"/>
      <c r="C144" s="10"/>
      <c r="D144" s="11"/>
      <c r="E144" s="11"/>
      <c r="F144" s="11"/>
      <c r="G144" s="10"/>
      <c r="H144" s="10"/>
      <c r="I144" s="10"/>
      <c r="J144" s="10"/>
    </row>
    <row r="145" spans="1:10" x14ac:dyDescent="0.3">
      <c r="A145" s="2"/>
      <c r="B145" s="10"/>
      <c r="C145" s="10"/>
      <c r="D145" s="11"/>
      <c r="E145" s="11"/>
      <c r="F145" s="11"/>
      <c r="G145" s="10"/>
      <c r="H145" s="10"/>
      <c r="I145" s="10"/>
      <c r="J145" s="10"/>
    </row>
    <row r="146" spans="1:10" ht="19.95" customHeight="1" x14ac:dyDescent="0.3">
      <c r="A146" s="122"/>
      <c r="B146" s="123"/>
      <c r="C146" s="123"/>
      <c r="D146" s="123"/>
      <c r="E146" s="123"/>
      <c r="F146" s="123"/>
      <c r="G146" s="123"/>
      <c r="H146" s="123"/>
      <c r="I146" s="123"/>
      <c r="J146" s="10"/>
    </row>
    <row r="147" spans="1:10" x14ac:dyDescent="0.3">
      <c r="A147" s="31"/>
      <c r="B147" s="32"/>
      <c r="C147" s="32"/>
      <c r="D147" s="32"/>
      <c r="E147" s="61"/>
      <c r="F147" s="61"/>
      <c r="G147" s="32"/>
      <c r="H147" s="32"/>
      <c r="I147" s="32"/>
      <c r="J147" s="10"/>
    </row>
    <row r="148" spans="1:10" ht="16.2" customHeight="1" x14ac:dyDescent="0.3">
      <c r="A148" s="3"/>
      <c r="B148" s="10"/>
      <c r="C148" s="10"/>
      <c r="D148" s="11"/>
      <c r="E148" s="11"/>
      <c r="F148" s="11"/>
      <c r="G148" s="10"/>
      <c r="H148" s="10"/>
      <c r="I148" s="10"/>
      <c r="J148" s="10"/>
    </row>
    <row r="149" spans="1:10" x14ac:dyDescent="0.3">
      <c r="A149" s="2"/>
      <c r="B149" s="10"/>
      <c r="C149" s="10"/>
      <c r="D149" s="11"/>
      <c r="E149" s="11"/>
      <c r="F149" s="11"/>
      <c r="G149" s="10"/>
      <c r="H149" s="10"/>
      <c r="I149" s="10"/>
      <c r="J149" s="10"/>
    </row>
    <row r="150" spans="1:10" ht="19.95" customHeight="1" x14ac:dyDescent="0.3">
      <c r="A150" s="122"/>
      <c r="B150" s="123"/>
      <c r="C150" s="123"/>
      <c r="D150" s="123"/>
      <c r="E150" s="123"/>
      <c r="F150" s="123"/>
      <c r="G150" s="123"/>
      <c r="H150" s="123"/>
      <c r="I150" s="123"/>
      <c r="J150" s="10"/>
    </row>
    <row r="151" spans="1:10" ht="19.2" customHeight="1" x14ac:dyDescent="0.3">
      <c r="A151" s="4"/>
      <c r="B151" s="10"/>
      <c r="C151" s="10"/>
      <c r="D151" s="11"/>
      <c r="E151" s="11"/>
      <c r="F151" s="11"/>
      <c r="G151" s="10"/>
      <c r="H151" s="10"/>
      <c r="I151" s="10"/>
      <c r="J151" s="10"/>
    </row>
    <row r="152" spans="1:10" ht="16.2" customHeight="1" x14ac:dyDescent="0.3">
      <c r="A152" s="3"/>
      <c r="B152" s="10"/>
      <c r="C152" s="10"/>
      <c r="D152" s="11"/>
      <c r="E152" s="11"/>
      <c r="F152" s="11"/>
      <c r="G152" s="10"/>
      <c r="H152" s="10"/>
      <c r="I152" s="10"/>
      <c r="J152" s="10"/>
    </row>
    <row r="153" spans="1:10" x14ac:dyDescent="0.3">
      <c r="A153" s="2"/>
      <c r="B153" s="10"/>
      <c r="C153" s="10"/>
      <c r="D153" s="11"/>
      <c r="E153" s="11"/>
      <c r="F153" s="11"/>
      <c r="G153" s="10"/>
      <c r="H153" s="10"/>
      <c r="I153" s="10"/>
      <c r="J153" s="10"/>
    </row>
    <row r="154" spans="1:10" ht="20.399999999999999" customHeight="1" x14ac:dyDescent="0.3">
      <c r="A154" s="122"/>
      <c r="B154" s="123"/>
      <c r="C154" s="123"/>
      <c r="D154" s="123"/>
      <c r="E154" s="123"/>
      <c r="F154" s="123"/>
      <c r="G154" s="123"/>
      <c r="H154" s="123"/>
      <c r="I154" s="123"/>
      <c r="J154" s="10"/>
    </row>
    <row r="155" spans="1:10" ht="10.199999999999999" customHeight="1" x14ac:dyDescent="0.3">
      <c r="A155" s="31"/>
      <c r="B155" s="32"/>
      <c r="C155" s="32"/>
      <c r="D155" s="32"/>
      <c r="E155" s="61"/>
      <c r="F155" s="61"/>
      <c r="G155" s="32"/>
      <c r="H155" s="32"/>
      <c r="I155" s="32"/>
      <c r="J155" s="10"/>
    </row>
    <row r="156" spans="1:10" x14ac:dyDescent="0.3">
      <c r="A156" s="5"/>
      <c r="B156" s="10"/>
      <c r="C156" s="10"/>
      <c r="D156" s="11"/>
      <c r="E156" s="11"/>
      <c r="F156" s="11"/>
      <c r="G156" s="10"/>
      <c r="H156" s="10"/>
      <c r="I156" s="10"/>
      <c r="J156" s="10"/>
    </row>
    <row r="157" spans="1:10" x14ac:dyDescent="0.3">
      <c r="A157" s="10"/>
      <c r="B157" s="10"/>
      <c r="C157" s="10"/>
      <c r="D157" s="11"/>
      <c r="E157" s="11"/>
      <c r="F157" s="11"/>
      <c r="G157" s="10"/>
      <c r="H157" s="10"/>
      <c r="I157" s="10"/>
      <c r="J157" s="10"/>
    </row>
    <row r="158" spans="1:10" x14ac:dyDescent="0.3">
      <c r="A158" s="10"/>
      <c r="B158" s="10"/>
      <c r="C158" s="10"/>
      <c r="D158" s="11"/>
      <c r="E158" s="11"/>
      <c r="F158" s="11"/>
      <c r="G158" s="25"/>
      <c r="H158" s="10"/>
      <c r="I158" s="10"/>
      <c r="J158" s="10"/>
    </row>
    <row r="159" spans="1:10" x14ac:dyDescent="0.3">
      <c r="A159" s="10"/>
      <c r="B159" s="10"/>
      <c r="C159" s="10"/>
      <c r="D159" s="11"/>
      <c r="E159" s="11"/>
      <c r="F159" s="11"/>
      <c r="G159" s="10"/>
      <c r="H159" s="10"/>
      <c r="I159" s="10"/>
      <c r="J159" s="10"/>
    </row>
  </sheetData>
  <mergeCells count="114">
    <mergeCell ref="C20:C21"/>
    <mergeCell ref="C22:C23"/>
    <mergeCell ref="J63:J64"/>
    <mergeCell ref="A42:A44"/>
    <mergeCell ref="B42:C44"/>
    <mergeCell ref="C51:C53"/>
    <mergeCell ref="A146:I146"/>
    <mergeCell ref="A45:J45"/>
    <mergeCell ref="A143:H143"/>
    <mergeCell ref="A105:J105"/>
    <mergeCell ref="A109:J109"/>
    <mergeCell ref="A101:C104"/>
    <mergeCell ref="A106:C108"/>
    <mergeCell ref="A46:A50"/>
    <mergeCell ref="B46:B50"/>
    <mergeCell ref="B63:B74"/>
    <mergeCell ref="A83:J83"/>
    <mergeCell ref="C88:C90"/>
    <mergeCell ref="C91:C93"/>
    <mergeCell ref="C94:C96"/>
    <mergeCell ref="A75:A78"/>
    <mergeCell ref="B75:B78"/>
    <mergeCell ref="C75:C78"/>
    <mergeCell ref="A39:A41"/>
    <mergeCell ref="A1:J1"/>
    <mergeCell ref="A2:J2"/>
    <mergeCell ref="A5:D5"/>
    <mergeCell ref="A7:D7"/>
    <mergeCell ref="A4:D4"/>
    <mergeCell ref="A6:D6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B39:B41"/>
    <mergeCell ref="C39:C41"/>
    <mergeCell ref="A38:J38"/>
    <mergeCell ref="J39:J41"/>
    <mergeCell ref="B28:C30"/>
    <mergeCell ref="A28:A30"/>
    <mergeCell ref="C63:C65"/>
    <mergeCell ref="C66:C68"/>
    <mergeCell ref="B51:B56"/>
    <mergeCell ref="A31:J31"/>
    <mergeCell ref="A32:A37"/>
    <mergeCell ref="B32:B37"/>
    <mergeCell ref="C32:C34"/>
    <mergeCell ref="C35:C37"/>
    <mergeCell ref="C54:C56"/>
    <mergeCell ref="A51:A56"/>
    <mergeCell ref="C46:C47"/>
    <mergeCell ref="J46:J47"/>
    <mergeCell ref="C48:C49"/>
    <mergeCell ref="J48:J49"/>
    <mergeCell ref="C69:C71"/>
    <mergeCell ref="C72:C74"/>
    <mergeCell ref="A63:A74"/>
    <mergeCell ref="A57:A59"/>
    <mergeCell ref="B57:B59"/>
    <mergeCell ref="C57:C59"/>
    <mergeCell ref="A60:A62"/>
    <mergeCell ref="B60:B62"/>
    <mergeCell ref="C60:C62"/>
    <mergeCell ref="C114:C116"/>
    <mergeCell ref="A114:B116"/>
    <mergeCell ref="A110:B113"/>
    <mergeCell ref="C110:C113"/>
    <mergeCell ref="A117:B119"/>
    <mergeCell ref="C117:C119"/>
    <mergeCell ref="B97:B100"/>
    <mergeCell ref="C97:C100"/>
    <mergeCell ref="B84:B96"/>
    <mergeCell ref="C84:C87"/>
    <mergeCell ref="A128:B130"/>
    <mergeCell ref="C128:C130"/>
    <mergeCell ref="A131:B133"/>
    <mergeCell ref="C131:C133"/>
    <mergeCell ref="A134:B136"/>
    <mergeCell ref="C134:C136"/>
    <mergeCell ref="A120:B122"/>
    <mergeCell ref="C120:C122"/>
    <mergeCell ref="A123:J123"/>
    <mergeCell ref="A124:B127"/>
    <mergeCell ref="C124:C127"/>
    <mergeCell ref="A150:I150"/>
    <mergeCell ref="A154:I154"/>
    <mergeCell ref="J14:J16"/>
    <mergeCell ref="J17:J19"/>
    <mergeCell ref="J20:J21"/>
    <mergeCell ref="J25:J27"/>
    <mergeCell ref="J51:J53"/>
    <mergeCell ref="J75:J78"/>
    <mergeCell ref="A137:B139"/>
    <mergeCell ref="C137:C139"/>
    <mergeCell ref="A14:A16"/>
    <mergeCell ref="B14:B16"/>
    <mergeCell ref="C14:C16"/>
    <mergeCell ref="A17:A19"/>
    <mergeCell ref="B17:B19"/>
    <mergeCell ref="C17:C19"/>
    <mergeCell ref="A20:A24"/>
    <mergeCell ref="B20:B24"/>
    <mergeCell ref="A25:A27"/>
    <mergeCell ref="B25:B27"/>
    <mergeCell ref="C25:C27"/>
    <mergeCell ref="A79:A82"/>
    <mergeCell ref="B79:C82"/>
    <mergeCell ref="A84:A100"/>
  </mergeCells>
  <pageMargins left="0.35433070866141736" right="0.19685039370078741" top="0.39370078740157483" bottom="0.27559055118110237" header="0.15748031496062992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2019-10-22T06:34:52Z</dcterms:modified>
</cp:coreProperties>
</file>