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8" windowWidth="15120" windowHeight="7236" activeTab="4"/>
  </bookViews>
  <sheets>
    <sheet name="Приложение 5" sheetId="6" r:id="rId1"/>
    <sheet name="Приложение 4" sheetId="5" r:id="rId2"/>
    <sheet name="Приложение 3" sheetId="4" r:id="rId3"/>
    <sheet name="Приложение 2" sheetId="3" r:id="rId4"/>
    <sheet name="Приложение 1" sheetId="2" r:id="rId5"/>
  </sheets>
  <definedNames>
    <definedName name="_xlnm._FilterDatabase" localSheetId="4" hidden="1">'Приложение 1'!$A$7:$ES$22</definedName>
    <definedName name="_xlnm._FilterDatabase" localSheetId="3" hidden="1">'Приложение 2'!$A$6:$N$562</definedName>
    <definedName name="_xlnm._FilterDatabase" localSheetId="0" hidden="1">'Приложение 5'!#REF!</definedName>
    <definedName name="_xlnm.Print_Titles" localSheetId="4">'Приложение 1'!$A:$B</definedName>
    <definedName name="_xlnm.Print_Titles" localSheetId="1">'Приложение 4'!$A:$B</definedName>
    <definedName name="_xlnm.Print_Area" localSheetId="4">'Приложение 1'!$A$1:$EP$42</definedName>
    <definedName name="_xlnm.Print_Area" localSheetId="3">'Приложение 2'!$A$1:$L$549</definedName>
    <definedName name="_xlnm.Print_Area" localSheetId="2">'Приложение 3'!$A$1:$H$55</definedName>
    <definedName name="_xlnm.Print_Area" localSheetId="1">'Приложение 4'!$A$1:$H$19</definedName>
    <definedName name="_xlnm.Print_Area" localSheetId="0">'Приложение 5'!$A$1:$E$20</definedName>
  </definedNames>
  <calcPr calcId="144525"/>
</workbook>
</file>

<file path=xl/calcChain.xml><?xml version="1.0" encoding="utf-8"?>
<calcChain xmlns="http://schemas.openxmlformats.org/spreadsheetml/2006/main">
  <c r="Z14" i="2" l="1"/>
  <c r="DK8" i="2" l="1"/>
  <c r="H478" i="3" l="1"/>
  <c r="H428" i="3"/>
  <c r="H407" i="3"/>
  <c r="H350" i="3"/>
  <c r="H307" i="3"/>
  <c r="H157" i="3"/>
  <c r="H128" i="3"/>
  <c r="H107" i="3"/>
  <c r="H78" i="3"/>
  <c r="F84" i="3"/>
  <c r="H57" i="3"/>
  <c r="K42" i="3"/>
  <c r="F85" i="3"/>
  <c r="I131" i="3" l="1"/>
  <c r="G131" i="3"/>
  <c r="F131" i="3"/>
  <c r="K131" i="3" l="1"/>
  <c r="I128" i="3"/>
  <c r="K136" i="3"/>
  <c r="G136" i="3"/>
  <c r="F136" i="3"/>
  <c r="DY17" i="2" l="1"/>
  <c r="I395" i="3"/>
  <c r="I350" i="3"/>
  <c r="DK20" i="2"/>
  <c r="DK21" i="2" s="1"/>
  <c r="DY16" i="2"/>
  <c r="I145" i="3"/>
  <c r="I107" i="3"/>
  <c r="BM20" i="2"/>
  <c r="H45" i="3"/>
  <c r="DK15" i="2" l="1"/>
  <c r="DY15" i="2"/>
  <c r="H7" i="3" l="1"/>
  <c r="K351" i="3" l="1"/>
  <c r="K113" i="3"/>
  <c r="G113" i="3"/>
  <c r="F113" i="3"/>
  <c r="C19" i="6" l="1"/>
  <c r="I330" i="3" l="1"/>
  <c r="E490" i="3" l="1"/>
  <c r="E489" i="3"/>
  <c r="E439" i="3"/>
  <c r="E389" i="3"/>
  <c r="E339" i="3"/>
  <c r="E139" i="3"/>
  <c r="E440" i="3"/>
  <c r="E390" i="3"/>
  <c r="E340" i="3"/>
  <c r="E140" i="3"/>
  <c r="G140" i="3" s="1"/>
  <c r="G44" i="3" l="1"/>
  <c r="G94" i="3"/>
  <c r="G542" i="3" l="1"/>
  <c r="G392" i="3"/>
  <c r="F342" i="3"/>
  <c r="G42" i="3"/>
  <c r="G425" i="3"/>
  <c r="BW20" i="2" l="1"/>
  <c r="I69" i="3" l="1"/>
  <c r="I57" i="3" s="1"/>
  <c r="I19" i="3" l="1"/>
  <c r="I7" i="3" s="1"/>
  <c r="N9" i="2" l="1"/>
  <c r="F10" i="3"/>
  <c r="I336" i="3" l="1"/>
  <c r="I286" i="3"/>
  <c r="I86" i="3"/>
  <c r="F86" i="3"/>
  <c r="F259" i="3" l="1"/>
  <c r="K225" i="3" l="1"/>
  <c r="G225" i="3"/>
  <c r="F225" i="3"/>
  <c r="K175" i="3"/>
  <c r="G175" i="3"/>
  <c r="F175" i="3"/>
  <c r="O25" i="3"/>
  <c r="K25" i="3"/>
  <c r="G25" i="3"/>
  <c r="F25" i="3"/>
  <c r="C13" i="5" l="1"/>
  <c r="ED17" i="2" l="1"/>
  <c r="EA17" i="2" s="1"/>
  <c r="EC17" i="2"/>
  <c r="ED16" i="2"/>
  <c r="EA16" i="2" s="1"/>
  <c r="EC16" i="2"/>
  <c r="K542" i="3" l="1"/>
  <c r="O42" i="3"/>
  <c r="K92" i="3"/>
  <c r="K292" i="3"/>
  <c r="O92" i="3"/>
  <c r="K392" i="3"/>
  <c r="G342" i="3"/>
  <c r="G92" i="3"/>
  <c r="I536" i="3" l="1"/>
  <c r="O81" i="3"/>
  <c r="O31" i="3"/>
  <c r="BT9" i="2" l="1"/>
  <c r="N30" i="3"/>
  <c r="O80" i="3"/>
  <c r="N530" i="3"/>
  <c r="N480" i="3"/>
  <c r="N430" i="3"/>
  <c r="N380" i="3"/>
  <c r="N330" i="3"/>
  <c r="N280" i="3"/>
  <c r="N230" i="3"/>
  <c r="N180" i="3"/>
  <c r="N130" i="3"/>
  <c r="N80" i="3"/>
  <c r="O30" i="3" l="1"/>
  <c r="V20" i="2" l="1"/>
  <c r="M18" i="2"/>
  <c r="K11" i="3" l="1"/>
  <c r="F29" i="3" l="1"/>
  <c r="F68" i="3" l="1"/>
  <c r="F66" i="3"/>
  <c r="F404" i="3" l="1"/>
  <c r="G31" i="3" l="1"/>
  <c r="F541" i="3" l="1"/>
  <c r="G532" i="3"/>
  <c r="K391" i="3"/>
  <c r="G391" i="3"/>
  <c r="F391" i="3"/>
  <c r="G382" i="3"/>
  <c r="F362" i="3"/>
  <c r="G332" i="3"/>
  <c r="G282" i="3"/>
  <c r="G82" i="3"/>
  <c r="K41" i="3"/>
  <c r="G41" i="3"/>
  <c r="G32" i="3"/>
  <c r="C17" i="6"/>
  <c r="C16" i="6"/>
  <c r="CA16" i="2" l="1"/>
  <c r="CA12" i="2"/>
  <c r="I79" i="3"/>
  <c r="I78" i="3" s="1"/>
  <c r="I319" i="3"/>
  <c r="I307" i="3" s="1"/>
  <c r="K401" i="3"/>
  <c r="EF17" i="2"/>
  <c r="K151" i="3"/>
  <c r="G283" i="3" l="1"/>
  <c r="H207" i="3" l="1"/>
  <c r="N490" i="3" l="1"/>
  <c r="N440" i="3"/>
  <c r="N390" i="3"/>
  <c r="N340" i="3"/>
  <c r="N140" i="3"/>
  <c r="O40" i="3" l="1"/>
  <c r="K139" i="3" l="1"/>
  <c r="O39" i="3"/>
  <c r="G439" i="3"/>
  <c r="O89" i="3"/>
  <c r="G339" i="3"/>
  <c r="G139" i="3"/>
  <c r="O90" i="3" l="1"/>
  <c r="N488" i="3"/>
  <c r="N438" i="3"/>
  <c r="N388" i="3"/>
  <c r="N338" i="3"/>
  <c r="N138" i="3"/>
  <c r="O38" i="3" l="1"/>
  <c r="F33" i="3"/>
  <c r="N532" i="3"/>
  <c r="N482" i="3"/>
  <c r="N432" i="3"/>
  <c r="N382" i="3"/>
  <c r="N332" i="3"/>
  <c r="N282" i="3"/>
  <c r="N232" i="3"/>
  <c r="N182" i="3"/>
  <c r="N82" i="3"/>
  <c r="N32" i="3"/>
  <c r="N29" i="3"/>
  <c r="I529" i="3"/>
  <c r="I528" i="3" s="1"/>
  <c r="I479" i="3"/>
  <c r="I478" i="3" s="1"/>
  <c r="I429" i="3"/>
  <c r="I428" i="3" s="1"/>
  <c r="I379" i="3"/>
  <c r="I378" i="3" s="1"/>
  <c r="I329" i="3"/>
  <c r="I328" i="3" s="1"/>
  <c r="I279" i="3"/>
  <c r="I29" i="3"/>
  <c r="I28" i="3" s="1"/>
  <c r="G29" i="3"/>
  <c r="O32" i="3" l="1"/>
  <c r="I298" i="3"/>
  <c r="N19" i="3"/>
  <c r="I519" i="3"/>
  <c r="I469" i="3"/>
  <c r="I419" i="3"/>
  <c r="I407" i="3" s="1"/>
  <c r="I369" i="3"/>
  <c r="I269" i="3"/>
  <c r="I219" i="3"/>
  <c r="I207" i="3" s="1"/>
  <c r="I169" i="3"/>
  <c r="I157" i="3" s="1"/>
  <c r="I119" i="3"/>
  <c r="G19" i="3"/>
  <c r="F19" i="3"/>
  <c r="K541" i="3"/>
  <c r="G541" i="3"/>
  <c r="K32" i="3" l="1"/>
  <c r="K425" i="3"/>
  <c r="K10" i="3" l="1"/>
  <c r="G453" i="3" l="1"/>
  <c r="H100" i="3"/>
  <c r="F364" i="3"/>
  <c r="G536" i="3"/>
  <c r="G486" i="3"/>
  <c r="G436" i="3"/>
  <c r="G386" i="3"/>
  <c r="G336" i="3"/>
  <c r="G286" i="3"/>
  <c r="G86" i="3"/>
  <c r="G533" i="3"/>
  <c r="G483" i="3"/>
  <c r="G433" i="3"/>
  <c r="G383" i="3"/>
  <c r="G333" i="3"/>
  <c r="G233" i="3"/>
  <c r="G183" i="3"/>
  <c r="G83" i="3"/>
  <c r="G33" i="3"/>
  <c r="C18" i="6" l="1"/>
  <c r="C15" i="6"/>
  <c r="C13" i="6"/>
  <c r="C12" i="6"/>
  <c r="C11" i="6"/>
  <c r="C10" i="6"/>
  <c r="C9" i="6"/>
  <c r="C8" i="6"/>
  <c r="EO20" i="2" l="1"/>
  <c r="EN20" i="2"/>
  <c r="EO19" i="2"/>
  <c r="EN19" i="2"/>
  <c r="EO18" i="2"/>
  <c r="EN18" i="2"/>
  <c r="EO17" i="2"/>
  <c r="EN17" i="2"/>
  <c r="EO16" i="2"/>
  <c r="EN16" i="2"/>
  <c r="EO14" i="2"/>
  <c r="EN14" i="2"/>
  <c r="EO13" i="2"/>
  <c r="EN13" i="2"/>
  <c r="EO12" i="2"/>
  <c r="EN12" i="2"/>
  <c r="EO11" i="2"/>
  <c r="EN11" i="2"/>
  <c r="EO10" i="2"/>
  <c r="EN10" i="2"/>
  <c r="EO9" i="2"/>
  <c r="EN9" i="2"/>
  <c r="EK20" i="2"/>
  <c r="EL20" i="2"/>
  <c r="EL19" i="2"/>
  <c r="EK19" i="2"/>
  <c r="EL18" i="2"/>
  <c r="EK18" i="2"/>
  <c r="EL17" i="2"/>
  <c r="EK17" i="2"/>
  <c r="EL16" i="2"/>
  <c r="EK16" i="2"/>
  <c r="EL14" i="2"/>
  <c r="EK14" i="2"/>
  <c r="EL13" i="2"/>
  <c r="EK13" i="2"/>
  <c r="EL12" i="2"/>
  <c r="EK12" i="2"/>
  <c r="EL11" i="2"/>
  <c r="EK11" i="2"/>
  <c r="EL10" i="2"/>
  <c r="EK10" i="2"/>
  <c r="EL9" i="2"/>
  <c r="EK9" i="2"/>
  <c r="EG20" i="2"/>
  <c r="EG21" i="2" s="1"/>
  <c r="EF20" i="2"/>
  <c r="EF21" i="2" s="1"/>
  <c r="EG19" i="2"/>
  <c r="EF19" i="2"/>
  <c r="EG18" i="2"/>
  <c r="EF18" i="2"/>
  <c r="EG17" i="2"/>
  <c r="EG16" i="2"/>
  <c r="EF16" i="2"/>
  <c r="EG14" i="2"/>
  <c r="EF14" i="2"/>
  <c r="EG13" i="2"/>
  <c r="EF13" i="2"/>
  <c r="EG12" i="2"/>
  <c r="EF12" i="2"/>
  <c r="EG11" i="2"/>
  <c r="EF11" i="2"/>
  <c r="EG10" i="2"/>
  <c r="EF10" i="2"/>
  <c r="EG9" i="2"/>
  <c r="EF9" i="2"/>
  <c r="ED20" i="2"/>
  <c r="EA20" i="2" s="1"/>
  <c r="EC20" i="2"/>
  <c r="ED19" i="2"/>
  <c r="EA19" i="2" s="1"/>
  <c r="EC19" i="2"/>
  <c r="ED18" i="2"/>
  <c r="EA18" i="2" s="1"/>
  <c r="EC18" i="2"/>
  <c r="ED14" i="2"/>
  <c r="EA14" i="2" s="1"/>
  <c r="EC14" i="2"/>
  <c r="ED13" i="2"/>
  <c r="EA13" i="2" s="1"/>
  <c r="EC13" i="2"/>
  <c r="ED12" i="2"/>
  <c r="EA12" i="2" s="1"/>
  <c r="EC12" i="2"/>
  <c r="ED11" i="2"/>
  <c r="EA11" i="2" s="1"/>
  <c r="EC11" i="2"/>
  <c r="ED10" i="2"/>
  <c r="EA10" i="2" s="1"/>
  <c r="EC10" i="2"/>
  <c r="ED9" i="2"/>
  <c r="EA9" i="2" s="1"/>
  <c r="EC9" i="2"/>
  <c r="DX20" i="2"/>
  <c r="DX19" i="2"/>
  <c r="DX18" i="2"/>
  <c r="DX17" i="2"/>
  <c r="DX16" i="2"/>
  <c r="DX14" i="2"/>
  <c r="DX13" i="2"/>
  <c r="DX12" i="2"/>
  <c r="DX11" i="2"/>
  <c r="DY10" i="2"/>
  <c r="DX10" i="2"/>
  <c r="DY9" i="2"/>
  <c r="DX9" i="2"/>
  <c r="DV20" i="2"/>
  <c r="DU20" i="2"/>
  <c r="DV19" i="2"/>
  <c r="DU19" i="2"/>
  <c r="DV18" i="2"/>
  <c r="DU18" i="2"/>
  <c r="DV17" i="2"/>
  <c r="DU17" i="2"/>
  <c r="DV16" i="2"/>
  <c r="DU16" i="2"/>
  <c r="DV14" i="2"/>
  <c r="DU14" i="2"/>
  <c r="DV13" i="2"/>
  <c r="DU13" i="2"/>
  <c r="DV12" i="2"/>
  <c r="DU12" i="2"/>
  <c r="DV11" i="2"/>
  <c r="DU11" i="2"/>
  <c r="DV10" i="2"/>
  <c r="DU10" i="2"/>
  <c r="DV9" i="2"/>
  <c r="DU9" i="2"/>
  <c r="DS20" i="2"/>
  <c r="DR20" i="2"/>
  <c r="DS19" i="2"/>
  <c r="DR19" i="2"/>
  <c r="DR18" i="2"/>
  <c r="DS18" i="2"/>
  <c r="DS17" i="2"/>
  <c r="DR17" i="2"/>
  <c r="DS16" i="2"/>
  <c r="DR16" i="2"/>
  <c r="DS14" i="2"/>
  <c r="DR14" i="2"/>
  <c r="DS13" i="2"/>
  <c r="DR13" i="2"/>
  <c r="DS12" i="2"/>
  <c r="DR12" i="2"/>
  <c r="DS11" i="2"/>
  <c r="DR11" i="2"/>
  <c r="DS10" i="2"/>
  <c r="DR10" i="2"/>
  <c r="DS9" i="2"/>
  <c r="DR9" i="2"/>
  <c r="DP20" i="2"/>
  <c r="DO20" i="2"/>
  <c r="DP19" i="2"/>
  <c r="DO19" i="2"/>
  <c r="DP18" i="2"/>
  <c r="DO18" i="2"/>
  <c r="DP17" i="2"/>
  <c r="DO17" i="2"/>
  <c r="DP16" i="2"/>
  <c r="DO16" i="2"/>
  <c r="DP14" i="2"/>
  <c r="DO14" i="2"/>
  <c r="DP13" i="2"/>
  <c r="DO13" i="2"/>
  <c r="DP12" i="2"/>
  <c r="DO12" i="2"/>
  <c r="DP11" i="2"/>
  <c r="DO11" i="2"/>
  <c r="DP10" i="2"/>
  <c r="DO10" i="2"/>
  <c r="DP9" i="2"/>
  <c r="DO9" i="2"/>
  <c r="O94" i="3"/>
  <c r="O44" i="3"/>
  <c r="DJ20" i="2"/>
  <c r="DJ19" i="2"/>
  <c r="DJ18" i="2"/>
  <c r="DJ17" i="2"/>
  <c r="DJ16" i="2"/>
  <c r="DJ14" i="2"/>
  <c r="DJ13" i="2"/>
  <c r="DJ12" i="2"/>
  <c r="DJ11" i="2"/>
  <c r="DJ10" i="2"/>
  <c r="DJ9" i="2"/>
  <c r="DG20" i="2"/>
  <c r="DH19" i="2"/>
  <c r="DG19" i="2"/>
  <c r="DH18" i="2"/>
  <c r="DG18" i="2"/>
  <c r="DH17" i="2"/>
  <c r="DG17" i="2"/>
  <c r="DH16" i="2"/>
  <c r="DG16" i="2"/>
  <c r="DH14" i="2"/>
  <c r="DG14" i="2"/>
  <c r="DH13" i="2"/>
  <c r="DG13" i="2"/>
  <c r="DH12" i="2"/>
  <c r="DG12" i="2"/>
  <c r="DH11" i="2"/>
  <c r="DG11" i="2"/>
  <c r="DH10" i="2"/>
  <c r="DG10" i="2"/>
  <c r="DH9" i="2"/>
  <c r="DG9" i="2"/>
  <c r="DE20" i="2"/>
  <c r="DD20" i="2"/>
  <c r="DE19" i="2"/>
  <c r="DD19" i="2"/>
  <c r="DE18" i="2"/>
  <c r="DD18" i="2"/>
  <c r="DE17" i="2"/>
  <c r="DD17" i="2"/>
  <c r="DE16" i="2"/>
  <c r="DD16" i="2"/>
  <c r="DE14" i="2"/>
  <c r="DD14" i="2"/>
  <c r="DE13" i="2"/>
  <c r="DD13" i="2"/>
  <c r="DE12" i="2"/>
  <c r="DD12" i="2"/>
  <c r="DE11" i="2"/>
  <c r="DD11" i="2"/>
  <c r="DE10" i="2"/>
  <c r="DD10" i="2"/>
  <c r="DE9" i="2"/>
  <c r="DD9" i="2"/>
  <c r="DB20" i="2"/>
  <c r="DA20" i="2"/>
  <c r="DB19" i="2"/>
  <c r="DA19" i="2"/>
  <c r="DB18" i="2"/>
  <c r="DA18" i="2"/>
  <c r="DB17" i="2"/>
  <c r="DA17" i="2"/>
  <c r="DB16" i="2"/>
  <c r="DA16" i="2"/>
  <c r="DB14" i="2"/>
  <c r="DA14" i="2"/>
  <c r="DB13" i="2"/>
  <c r="DA13" i="2"/>
  <c r="DB12" i="2"/>
  <c r="DA12" i="2"/>
  <c r="DB11" i="2"/>
  <c r="DA11" i="2"/>
  <c r="DB10" i="2"/>
  <c r="DA10" i="2"/>
  <c r="DB9" i="2"/>
  <c r="DA9" i="2"/>
  <c r="CY20" i="2"/>
  <c r="CY19" i="2"/>
  <c r="CY18" i="2"/>
  <c r="CY17" i="2"/>
  <c r="CY16" i="2"/>
  <c r="CY14" i="2"/>
  <c r="CX14" i="2"/>
  <c r="CY13" i="2"/>
  <c r="CX13" i="2"/>
  <c r="CY12" i="2"/>
  <c r="CX12" i="2"/>
  <c r="CY11" i="2"/>
  <c r="CX11" i="2"/>
  <c r="CY10" i="2"/>
  <c r="CX10" i="2"/>
  <c r="CY9" i="2"/>
  <c r="CX9" i="2"/>
  <c r="CV20" i="2"/>
  <c r="CV19" i="2"/>
  <c r="CV18" i="2"/>
  <c r="CV17" i="2"/>
  <c r="CV16" i="2"/>
  <c r="CV14" i="2"/>
  <c r="CU14" i="2"/>
  <c r="CV13" i="2"/>
  <c r="CU13" i="2"/>
  <c r="CV12" i="2"/>
  <c r="CU12" i="2"/>
  <c r="CV11" i="2"/>
  <c r="CU11" i="2"/>
  <c r="CV10" i="2"/>
  <c r="CU10" i="2"/>
  <c r="CV9" i="2"/>
  <c r="CU9" i="2"/>
  <c r="CS20" i="2"/>
  <c r="CR20" i="2"/>
  <c r="CS19" i="2"/>
  <c r="CR19" i="2"/>
  <c r="CS18" i="2"/>
  <c r="CR18" i="2"/>
  <c r="CS17" i="2"/>
  <c r="CR17" i="2"/>
  <c r="CS16" i="2"/>
  <c r="CR16" i="2"/>
  <c r="CS14" i="2"/>
  <c r="CR14" i="2"/>
  <c r="CS13" i="2"/>
  <c r="CR13" i="2"/>
  <c r="CS12" i="2"/>
  <c r="CR12" i="2"/>
  <c r="CS11" i="2"/>
  <c r="CR11" i="2"/>
  <c r="CS10" i="2"/>
  <c r="CR10" i="2"/>
  <c r="CS9" i="2"/>
  <c r="CR9" i="2"/>
  <c r="CP20" i="2"/>
  <c r="CO20" i="2"/>
  <c r="CP19" i="2"/>
  <c r="CO19" i="2"/>
  <c r="CP18" i="2"/>
  <c r="CO18" i="2"/>
  <c r="CP17" i="2"/>
  <c r="CO17" i="2"/>
  <c r="CP16" i="2"/>
  <c r="CO16" i="2"/>
  <c r="CP14" i="2"/>
  <c r="CO14" i="2"/>
  <c r="CP13" i="2"/>
  <c r="CO13" i="2"/>
  <c r="CP12" i="2"/>
  <c r="CO12" i="2"/>
  <c r="CP11" i="2"/>
  <c r="CO11" i="2"/>
  <c r="CP10" i="2"/>
  <c r="CO10" i="2"/>
  <c r="CP9" i="2"/>
  <c r="CO9" i="2"/>
  <c r="CM20" i="2"/>
  <c r="CL20" i="2"/>
  <c r="CM19" i="2"/>
  <c r="CL19" i="2"/>
  <c r="CM18" i="2"/>
  <c r="CL18" i="2"/>
  <c r="CM17" i="2"/>
  <c r="CL17" i="2"/>
  <c r="CM16" i="2"/>
  <c r="CL16" i="2"/>
  <c r="CM14" i="2"/>
  <c r="CL14" i="2"/>
  <c r="CL13" i="2"/>
  <c r="CL12" i="2"/>
  <c r="CM11" i="2"/>
  <c r="CL11" i="2"/>
  <c r="CM10" i="2"/>
  <c r="CL10" i="2"/>
  <c r="CM9" i="2"/>
  <c r="CL9" i="2"/>
  <c r="CJ20" i="2"/>
  <c r="CI20" i="2"/>
  <c r="CJ19" i="2"/>
  <c r="CI19" i="2"/>
  <c r="CJ18" i="2"/>
  <c r="CI18" i="2"/>
  <c r="CJ17" i="2"/>
  <c r="CI17" i="2"/>
  <c r="CJ16" i="2"/>
  <c r="CI16" i="2"/>
  <c r="CJ14" i="2"/>
  <c r="CI14" i="2"/>
  <c r="CJ13" i="2"/>
  <c r="CI13" i="2"/>
  <c r="CJ12" i="2"/>
  <c r="CI12" i="2"/>
  <c r="CJ11" i="2"/>
  <c r="CI11" i="2"/>
  <c r="CJ9" i="2"/>
  <c r="CI9" i="2"/>
  <c r="CG20" i="2"/>
  <c r="CF20" i="2"/>
  <c r="CG19" i="2"/>
  <c r="CF19" i="2"/>
  <c r="CG18" i="2"/>
  <c r="CF18" i="2"/>
  <c r="CG17" i="2"/>
  <c r="CF17" i="2"/>
  <c r="CG16" i="2"/>
  <c r="CF16" i="2"/>
  <c r="CG14" i="2"/>
  <c r="CF14" i="2"/>
  <c r="CG13" i="2"/>
  <c r="CF13" i="2"/>
  <c r="CG12" i="2"/>
  <c r="CF12" i="2"/>
  <c r="CG11" i="2"/>
  <c r="CF11" i="2"/>
  <c r="CG10" i="2"/>
  <c r="CG9" i="2"/>
  <c r="CF9" i="2"/>
  <c r="CD20" i="2"/>
  <c r="CC20" i="2"/>
  <c r="CD19" i="2"/>
  <c r="CC19" i="2"/>
  <c r="CD18" i="2"/>
  <c r="CC18" i="2"/>
  <c r="CD17" i="2"/>
  <c r="CC17" i="2"/>
  <c r="CD16" i="2"/>
  <c r="CC16" i="2"/>
  <c r="CD14" i="2"/>
  <c r="CC14" i="2"/>
  <c r="CD13" i="2"/>
  <c r="CC13" i="2"/>
  <c r="CD12" i="2"/>
  <c r="CC12" i="2"/>
  <c r="CD11" i="2"/>
  <c r="CC11" i="2"/>
  <c r="CD10" i="2"/>
  <c r="CC10" i="2"/>
  <c r="CD9" i="2"/>
  <c r="CC9" i="2"/>
  <c r="CA20" i="2"/>
  <c r="BZ20" i="2"/>
  <c r="CA19" i="2"/>
  <c r="BZ19" i="2"/>
  <c r="CA18" i="2"/>
  <c r="BZ18" i="2"/>
  <c r="CA17" i="2"/>
  <c r="BZ17" i="2"/>
  <c r="BZ16" i="2"/>
  <c r="CA14" i="2"/>
  <c r="BZ14" i="2"/>
  <c r="CA13" i="2"/>
  <c r="BZ13" i="2"/>
  <c r="BZ12" i="2"/>
  <c r="CA11" i="2"/>
  <c r="BZ11" i="2"/>
  <c r="CA10" i="2"/>
  <c r="BZ10" i="2"/>
  <c r="CA9" i="2"/>
  <c r="BZ9" i="2"/>
  <c r="BX20" i="2"/>
  <c r="BX19" i="2"/>
  <c r="BW19" i="2"/>
  <c r="BX18" i="2"/>
  <c r="BW18" i="2"/>
  <c r="BX17" i="2"/>
  <c r="BW17" i="2"/>
  <c r="BX16" i="2"/>
  <c r="BW16" i="2"/>
  <c r="BX14" i="2"/>
  <c r="BW14" i="2"/>
  <c r="BX13" i="2"/>
  <c r="BW13" i="2"/>
  <c r="BX12" i="2"/>
  <c r="BW12" i="2"/>
  <c r="BX11" i="2"/>
  <c r="BW11" i="2"/>
  <c r="BX10" i="2"/>
  <c r="BW10" i="2"/>
  <c r="BX9" i="2"/>
  <c r="BW9" i="2"/>
  <c r="BU20" i="2"/>
  <c r="BT20" i="2"/>
  <c r="BU19" i="2"/>
  <c r="BT19" i="2"/>
  <c r="BU18" i="2"/>
  <c r="BT18" i="2"/>
  <c r="BU17" i="2"/>
  <c r="BT17" i="2"/>
  <c r="BU16" i="2"/>
  <c r="BT16" i="2"/>
  <c r="BU14" i="2"/>
  <c r="BT14" i="2"/>
  <c r="BU13" i="2"/>
  <c r="BT13" i="2"/>
  <c r="BU12" i="2"/>
  <c r="BT12" i="2"/>
  <c r="BU11" i="2"/>
  <c r="BT11" i="2"/>
  <c r="BU10" i="2"/>
  <c r="BT10" i="2"/>
  <c r="BU9" i="2"/>
  <c r="BR20" i="2"/>
  <c r="BQ20" i="2"/>
  <c r="BR19" i="2"/>
  <c r="BQ19" i="2"/>
  <c r="BR18" i="2"/>
  <c r="BQ18" i="2"/>
  <c r="BR17" i="2"/>
  <c r="BQ17" i="2"/>
  <c r="BR14" i="2"/>
  <c r="BQ14" i="2"/>
  <c r="BR13" i="2"/>
  <c r="BQ13" i="2"/>
  <c r="BR12" i="2"/>
  <c r="BQ12" i="2"/>
  <c r="BR11" i="2"/>
  <c r="BQ11" i="2"/>
  <c r="BR10" i="2"/>
  <c r="BQ10" i="2"/>
  <c r="BR9" i="2"/>
  <c r="BQ9" i="2"/>
  <c r="BL20" i="2"/>
  <c r="BM19" i="2"/>
  <c r="BL19" i="2"/>
  <c r="BM18" i="2"/>
  <c r="BL18" i="2"/>
  <c r="BM17" i="2"/>
  <c r="BL17" i="2"/>
  <c r="BM16" i="2"/>
  <c r="BL16" i="2"/>
  <c r="BM14" i="2"/>
  <c r="BL14" i="2"/>
  <c r="BM13" i="2"/>
  <c r="BL13" i="2"/>
  <c r="BM12" i="2"/>
  <c r="BL12" i="2"/>
  <c r="BM11" i="2"/>
  <c r="BL11" i="2"/>
  <c r="BM10" i="2"/>
  <c r="BL10" i="2"/>
  <c r="BM9" i="2"/>
  <c r="BL9" i="2"/>
  <c r="BJ20" i="2"/>
  <c r="BI20" i="2"/>
  <c r="BJ19" i="2"/>
  <c r="BI19" i="2"/>
  <c r="BJ18" i="2"/>
  <c r="BI18" i="2"/>
  <c r="BJ17" i="2"/>
  <c r="BI17" i="2"/>
  <c r="BJ16" i="2"/>
  <c r="BI16" i="2"/>
  <c r="BJ14" i="2"/>
  <c r="BI14" i="2"/>
  <c r="BJ13" i="2"/>
  <c r="BJ12" i="2"/>
  <c r="BI12" i="2"/>
  <c r="BI13" i="2"/>
  <c r="BJ11" i="2"/>
  <c r="BI11" i="2"/>
  <c r="BJ10" i="2"/>
  <c r="BI10" i="2"/>
  <c r="BJ9" i="2"/>
  <c r="BI9" i="2"/>
  <c r="BG20" i="2"/>
  <c r="BF20" i="2"/>
  <c r="BG19" i="2"/>
  <c r="BF19" i="2"/>
  <c r="BG18" i="2"/>
  <c r="BF18" i="2"/>
  <c r="BG17" i="2"/>
  <c r="BF17" i="2"/>
  <c r="BG16" i="2"/>
  <c r="BF16" i="2"/>
  <c r="BG12" i="2"/>
  <c r="BF12" i="2"/>
  <c r="BG11" i="2"/>
  <c r="BF11" i="2"/>
  <c r="BG10" i="2"/>
  <c r="BF10" i="2"/>
  <c r="BG9" i="2"/>
  <c r="BF9" i="2"/>
  <c r="BD20" i="2"/>
  <c r="BC20" i="2"/>
  <c r="BD19" i="2"/>
  <c r="BC19" i="2"/>
  <c r="BD18" i="2"/>
  <c r="BC18" i="2"/>
  <c r="BD17" i="2"/>
  <c r="BC17" i="2"/>
  <c r="BD16" i="2"/>
  <c r="BC16" i="2"/>
  <c r="BD14" i="2"/>
  <c r="BC14" i="2"/>
  <c r="BD13" i="2"/>
  <c r="BC13" i="2"/>
  <c r="BD12" i="2"/>
  <c r="BC12" i="2"/>
  <c r="BD11" i="2"/>
  <c r="BC11" i="2"/>
  <c r="BD10" i="2"/>
  <c r="BC10" i="2"/>
  <c r="BD9" i="2"/>
  <c r="BC9" i="2"/>
  <c r="BA20" i="2"/>
  <c r="AZ20" i="2"/>
  <c r="BA19" i="2"/>
  <c r="AZ19" i="2"/>
  <c r="BA18" i="2"/>
  <c r="AZ18" i="2"/>
  <c r="BA17" i="2"/>
  <c r="AZ17" i="2"/>
  <c r="BA16" i="2"/>
  <c r="AZ16" i="2"/>
  <c r="BA14" i="2"/>
  <c r="AZ14" i="2"/>
  <c r="AZ13" i="2"/>
  <c r="BA13" i="2"/>
  <c r="AZ12" i="2"/>
  <c r="BA11" i="2"/>
  <c r="AZ11" i="2"/>
  <c r="BA10" i="2"/>
  <c r="AZ10" i="2"/>
  <c r="BA9" i="2"/>
  <c r="AZ9" i="2"/>
  <c r="AX20" i="2"/>
  <c r="AW20" i="2"/>
  <c r="AX19" i="2"/>
  <c r="AW19" i="2"/>
  <c r="AX18" i="2"/>
  <c r="AW18" i="2"/>
  <c r="AX17" i="2"/>
  <c r="AW17" i="2"/>
  <c r="AX16" i="2"/>
  <c r="AW16" i="2"/>
  <c r="AX14" i="2"/>
  <c r="AW14" i="2"/>
  <c r="AX13" i="2"/>
  <c r="AW13" i="2"/>
  <c r="AX12" i="2"/>
  <c r="AW12" i="2"/>
  <c r="AX11" i="2"/>
  <c r="AW11" i="2"/>
  <c r="AX10" i="2"/>
  <c r="AX9" i="2"/>
  <c r="AW9" i="2"/>
  <c r="AU20" i="2"/>
  <c r="AT20" i="2"/>
  <c r="AU19" i="2"/>
  <c r="AT19" i="2"/>
  <c r="AU18" i="2"/>
  <c r="AT18" i="2"/>
  <c r="AU17" i="2"/>
  <c r="AT17" i="2"/>
  <c r="AU16" i="2"/>
  <c r="AT16" i="2"/>
  <c r="AU14" i="2"/>
  <c r="AT14" i="2"/>
  <c r="AU13" i="2"/>
  <c r="AT13" i="2"/>
  <c r="AU12" i="2"/>
  <c r="AT12" i="2"/>
  <c r="AU11" i="2"/>
  <c r="AT11" i="2"/>
  <c r="AU10" i="2"/>
  <c r="AT10" i="2"/>
  <c r="AU9" i="2"/>
  <c r="AT9" i="2"/>
  <c r="AR20" i="2"/>
  <c r="AQ20" i="2"/>
  <c r="AR19" i="2"/>
  <c r="AQ19" i="2"/>
  <c r="AR18" i="2"/>
  <c r="AQ18" i="2"/>
  <c r="AR16" i="2"/>
  <c r="AQ16" i="2"/>
  <c r="AR17" i="2"/>
  <c r="AQ17" i="2"/>
  <c r="AR14" i="2"/>
  <c r="AQ14" i="2"/>
  <c r="AR13" i="2"/>
  <c r="AQ13" i="2"/>
  <c r="AR12" i="2"/>
  <c r="AQ12" i="2"/>
  <c r="AR11" i="2"/>
  <c r="AQ11" i="2"/>
  <c r="AR10" i="2"/>
  <c r="AQ10" i="2"/>
  <c r="AR9" i="2"/>
  <c r="AQ9" i="2"/>
  <c r="AO18" i="2"/>
  <c r="AO20" i="2"/>
  <c r="AN20" i="2"/>
  <c r="AO19" i="2"/>
  <c r="AN19" i="2"/>
  <c r="AN18" i="2"/>
  <c r="AO17" i="2"/>
  <c r="AN17" i="2"/>
  <c r="AO16" i="2"/>
  <c r="AO14" i="2"/>
  <c r="AN14" i="2"/>
  <c r="AO13" i="2"/>
  <c r="AN13" i="2"/>
  <c r="AO12" i="2"/>
  <c r="AN12" i="2"/>
  <c r="AO11" i="2"/>
  <c r="AN11" i="2"/>
  <c r="AO10" i="2"/>
  <c r="AN10" i="2"/>
  <c r="AO9" i="2"/>
  <c r="AN9" i="2"/>
  <c r="AL20" i="2"/>
  <c r="AK20" i="2"/>
  <c r="AL19" i="2"/>
  <c r="AK19" i="2"/>
  <c r="AL18" i="2"/>
  <c r="AK18" i="2"/>
  <c r="AL17" i="2"/>
  <c r="AK17" i="2"/>
  <c r="AL16" i="2"/>
  <c r="AK16" i="2"/>
  <c r="AL14" i="2"/>
  <c r="AK14" i="2"/>
  <c r="AL13" i="2"/>
  <c r="AK13" i="2"/>
  <c r="AL12" i="2"/>
  <c r="AK12" i="2"/>
  <c r="AL11" i="2"/>
  <c r="AK11" i="2"/>
  <c r="AL10" i="2"/>
  <c r="AK10" i="2"/>
  <c r="AL9" i="2"/>
  <c r="AK9" i="2"/>
  <c r="AI20" i="2"/>
  <c r="AH20" i="2"/>
  <c r="AI19" i="2"/>
  <c r="AH19" i="2"/>
  <c r="AI18" i="2"/>
  <c r="AH18" i="2"/>
  <c r="AI17" i="2"/>
  <c r="AH17" i="2"/>
  <c r="AI16" i="2"/>
  <c r="AH16" i="2"/>
  <c r="AI14" i="2"/>
  <c r="AH14" i="2"/>
  <c r="AI13" i="2"/>
  <c r="AH13" i="2"/>
  <c r="AI12" i="2"/>
  <c r="AH12" i="2"/>
  <c r="AI11" i="2"/>
  <c r="AH11" i="2"/>
  <c r="AI10" i="2"/>
  <c r="AH10" i="2"/>
  <c r="AI9" i="2"/>
  <c r="AH9" i="2"/>
  <c r="AF20" i="2"/>
  <c r="AE20" i="2"/>
  <c r="AF19" i="2"/>
  <c r="AE19" i="2"/>
  <c r="AF18" i="2"/>
  <c r="AE18" i="2"/>
  <c r="AF17" i="2"/>
  <c r="AE17" i="2"/>
  <c r="AF16" i="2"/>
  <c r="AE16" i="2"/>
  <c r="AF14" i="2"/>
  <c r="AE14" i="2"/>
  <c r="AF13" i="2"/>
  <c r="AE13" i="2"/>
  <c r="AF12" i="2"/>
  <c r="AE12" i="2"/>
  <c r="AF11" i="2"/>
  <c r="AE11" i="2"/>
  <c r="AF10" i="2"/>
  <c r="AE10" i="2"/>
  <c r="AF9" i="2"/>
  <c r="AE9" i="2"/>
  <c r="AC20" i="2"/>
  <c r="AB20" i="2"/>
  <c r="AC19" i="2"/>
  <c r="AB19" i="2"/>
  <c r="AC18" i="2"/>
  <c r="AB18" i="2"/>
  <c r="AC17" i="2"/>
  <c r="AB17" i="2"/>
  <c r="AC14" i="2"/>
  <c r="AB14" i="2"/>
  <c r="AC13" i="2"/>
  <c r="AB13" i="2"/>
  <c r="AC12" i="2"/>
  <c r="AB12" i="2"/>
  <c r="AC11" i="2"/>
  <c r="AB11" i="2"/>
  <c r="AC10" i="2"/>
  <c r="AB10" i="2"/>
  <c r="AC9" i="2"/>
  <c r="AB9" i="2"/>
  <c r="Z20" i="2"/>
  <c r="Y20" i="2"/>
  <c r="Z19" i="2"/>
  <c r="Y19" i="2"/>
  <c r="Z18" i="2"/>
  <c r="Y18" i="2"/>
  <c r="Z17" i="2"/>
  <c r="Y17" i="2"/>
  <c r="Y14" i="2"/>
  <c r="Z13" i="2"/>
  <c r="Y13" i="2"/>
  <c r="Z12" i="2"/>
  <c r="Y12" i="2"/>
  <c r="Z11" i="2"/>
  <c r="Y11" i="2"/>
  <c r="Z10" i="2"/>
  <c r="Y10" i="2"/>
  <c r="Z9" i="2"/>
  <c r="Y9" i="2"/>
  <c r="AK15" i="2" l="1"/>
  <c r="BU15" i="2"/>
  <c r="DB8" i="2"/>
  <c r="DH8" i="2"/>
  <c r="BW15" i="2"/>
  <c r="DD8" i="2"/>
  <c r="BX8" i="2"/>
  <c r="CC8" i="2"/>
  <c r="CM21" i="2"/>
  <c r="DE8" i="2"/>
  <c r="AI15" i="2"/>
  <c r="BF15" i="2"/>
  <c r="BL21" i="2"/>
  <c r="CA8" i="2"/>
  <c r="CD8" i="2"/>
  <c r="DA8" i="2"/>
  <c r="DG8" i="2"/>
  <c r="BQ21" i="2"/>
  <c r="BQ8" i="2"/>
  <c r="BU8" i="2"/>
  <c r="BU21" i="2"/>
  <c r="DJ8" i="2"/>
  <c r="BR21" i="2"/>
  <c r="BR8" i="2"/>
  <c r="BT8" i="2"/>
  <c r="BT21" i="2"/>
  <c r="BW21" i="2"/>
  <c r="BW8" i="2"/>
  <c r="AI8" i="2"/>
  <c r="AI21" i="2"/>
  <c r="AO8" i="2"/>
  <c r="AO21" i="2"/>
  <c r="AQ21" i="2"/>
  <c r="AQ8" i="2"/>
  <c r="AX15" i="2"/>
  <c r="AX21" i="2"/>
  <c r="AZ15" i="2"/>
  <c r="AZ21" i="2"/>
  <c r="AB21" i="2"/>
  <c r="AB8" i="2"/>
  <c r="AK21" i="2"/>
  <c r="AK8" i="2"/>
  <c r="AR21" i="2"/>
  <c r="AR8" i="2"/>
  <c r="BG21" i="2"/>
  <c r="C25" i="4" s="1"/>
  <c r="BG8" i="2"/>
  <c r="DJ21" i="2"/>
  <c r="Y8" i="2"/>
  <c r="AC8" i="2"/>
  <c r="AC21" i="2"/>
  <c r="AF8" i="2"/>
  <c r="AL21" i="2"/>
  <c r="AL8" i="2"/>
  <c r="BC21" i="2"/>
  <c r="DD21" i="2"/>
  <c r="BF8" i="2"/>
  <c r="BF21" i="2"/>
  <c r="AE21" i="2"/>
  <c r="AE8" i="2"/>
  <c r="Z8" i="2"/>
  <c r="AH21" i="2"/>
  <c r="AH8" i="2"/>
  <c r="AH15" i="2"/>
  <c r="AN8" i="2"/>
  <c r="AN21" i="2"/>
  <c r="AU8" i="2"/>
  <c r="AU21" i="2"/>
  <c r="AW21" i="2"/>
  <c r="BX15" i="2"/>
  <c r="CV21" i="2"/>
  <c r="AR15" i="2"/>
  <c r="AU15" i="2"/>
  <c r="BD15" i="2"/>
  <c r="AN15" i="2"/>
  <c r="BO10" i="2"/>
  <c r="BO14" i="2"/>
  <c r="BO20" i="2"/>
  <c r="EI20" i="2"/>
  <c r="Y15" i="2"/>
  <c r="AB15" i="2"/>
  <c r="AE15" i="2"/>
  <c r="AO15" i="2"/>
  <c r="BA15" i="2"/>
  <c r="BG15" i="2"/>
  <c r="BO16" i="2"/>
  <c r="DM10" i="2"/>
  <c r="DM12" i="2"/>
  <c r="DM14" i="2"/>
  <c r="DM17" i="2"/>
  <c r="DM19" i="2"/>
  <c r="EI9" i="2"/>
  <c r="EI11" i="2"/>
  <c r="EI13" i="2"/>
  <c r="EI16" i="2"/>
  <c r="BO18" i="2"/>
  <c r="Z15" i="2"/>
  <c r="AC15" i="2"/>
  <c r="AF15" i="2"/>
  <c r="AQ15" i="2"/>
  <c r="BC15" i="2"/>
  <c r="BO17" i="2"/>
  <c r="BO13" i="2"/>
  <c r="BO9" i="2"/>
  <c r="BO11" i="2"/>
  <c r="BO19" i="2"/>
  <c r="BO12" i="2"/>
  <c r="DM9" i="2"/>
  <c r="DM11" i="2"/>
  <c r="DM13" i="2"/>
  <c r="DM16" i="2"/>
  <c r="DM18" i="2"/>
  <c r="DM20" i="2"/>
  <c r="EI10" i="2"/>
  <c r="EI17" i="2"/>
  <c r="CL21" i="2"/>
  <c r="CL15" i="2"/>
  <c r="CM15" i="2"/>
  <c r="BX21" i="2"/>
  <c r="CM8" i="2"/>
  <c r="BL15" i="2"/>
  <c r="BT15" i="2"/>
  <c r="CD21" i="2"/>
  <c r="CD15" i="2"/>
  <c r="CJ8" i="2"/>
  <c r="CF8" i="2"/>
  <c r="CV15" i="2"/>
  <c r="DD15" i="2"/>
  <c r="DU8" i="2"/>
  <c r="DU15" i="2"/>
  <c r="CG8" i="2"/>
  <c r="DE15" i="2"/>
  <c r="BZ8" i="2"/>
  <c r="CC15" i="2"/>
  <c r="CI15" i="2"/>
  <c r="DG15" i="2"/>
  <c r="DX8" i="2"/>
  <c r="DX15" i="2"/>
  <c r="BL8" i="2"/>
  <c r="DB21" i="2"/>
  <c r="DB15" i="2"/>
  <c r="DY8" i="2"/>
  <c r="BM21" i="2"/>
  <c r="BM8" i="2"/>
  <c r="CL8" i="2"/>
  <c r="CY15" i="2"/>
  <c r="DJ15" i="2"/>
  <c r="CI8" i="2"/>
  <c r="EO21" i="2"/>
  <c r="EN21" i="2"/>
  <c r="Z21" i="2"/>
  <c r="Y21" i="2"/>
  <c r="CG21" i="2"/>
  <c r="CF21" i="2"/>
  <c r="CI21" i="2"/>
  <c r="CJ21" i="2"/>
  <c r="DE21" i="2"/>
  <c r="EG15" i="2"/>
  <c r="CR21" i="2"/>
  <c r="DA15" i="2"/>
  <c r="DU21" i="2"/>
  <c r="EC21" i="2"/>
  <c r="EC15" i="2"/>
  <c r="EL8" i="2"/>
  <c r="ED15" i="2"/>
  <c r="EN8" i="2"/>
  <c r="EO8" i="2"/>
  <c r="DY21" i="2"/>
  <c r="EK8" i="2"/>
  <c r="EK21" i="2"/>
  <c r="ED21" i="2"/>
  <c r="C51" i="4" s="1"/>
  <c r="C50" i="4" s="1"/>
  <c r="DX21" i="2"/>
  <c r="EF15" i="2"/>
  <c r="C52" i="4"/>
  <c r="DA21" i="2"/>
  <c r="BZ21" i="2"/>
  <c r="BZ15" i="2"/>
  <c r="BQ15" i="2"/>
  <c r="CA21" i="2"/>
  <c r="CA15" i="2"/>
  <c r="AW15" i="2"/>
  <c r="EL21" i="2"/>
  <c r="AT15" i="2"/>
  <c r="AT8" i="2"/>
  <c r="W19" i="2"/>
  <c r="V19" i="2"/>
  <c r="W18" i="2"/>
  <c r="V18" i="2"/>
  <c r="V17" i="2"/>
  <c r="V16" i="2"/>
  <c r="W14" i="2"/>
  <c r="V14" i="2"/>
  <c r="W13" i="2"/>
  <c r="V13" i="2"/>
  <c r="W12" i="2"/>
  <c r="V12" i="2"/>
  <c r="V11" i="2"/>
  <c r="V10" i="2"/>
  <c r="W9" i="2"/>
  <c r="V9" i="2"/>
  <c r="T20" i="2"/>
  <c r="S20" i="2"/>
  <c r="T19" i="2"/>
  <c r="S19" i="2"/>
  <c r="T18" i="2"/>
  <c r="S18" i="2"/>
  <c r="T17" i="2"/>
  <c r="S17" i="2"/>
  <c r="T16" i="2"/>
  <c r="S16" i="2"/>
  <c r="T14" i="2"/>
  <c r="S14" i="2"/>
  <c r="T13" i="2"/>
  <c r="S13" i="2"/>
  <c r="T12" i="2"/>
  <c r="S12" i="2"/>
  <c r="T11" i="2"/>
  <c r="S11" i="2"/>
  <c r="T10" i="2"/>
  <c r="S10" i="2"/>
  <c r="T9" i="2"/>
  <c r="S9" i="2"/>
  <c r="Q20" i="2"/>
  <c r="P20" i="2"/>
  <c r="Q19" i="2"/>
  <c r="P19" i="2"/>
  <c r="Q18" i="2"/>
  <c r="P18" i="2"/>
  <c r="Q17" i="2"/>
  <c r="P17" i="2"/>
  <c r="Q16" i="2"/>
  <c r="P16" i="2"/>
  <c r="Q14" i="2"/>
  <c r="P14" i="2"/>
  <c r="Q13" i="2"/>
  <c r="P13" i="2"/>
  <c r="Q12" i="2"/>
  <c r="P12" i="2"/>
  <c r="Q11" i="2"/>
  <c r="P11" i="2"/>
  <c r="Q10" i="2"/>
  <c r="P10" i="2"/>
  <c r="Q9" i="2"/>
  <c r="P9" i="2"/>
  <c r="C6" i="5"/>
  <c r="S8" i="2" l="1"/>
  <c r="BO21" i="2"/>
  <c r="P8" i="2"/>
  <c r="V8" i="2"/>
  <c r="V21" i="2"/>
  <c r="T8" i="2"/>
  <c r="T21" i="2"/>
  <c r="C12" i="4" s="1"/>
  <c r="Q8" i="2"/>
  <c r="Q21" i="2"/>
  <c r="W8" i="2"/>
  <c r="P15" i="2"/>
  <c r="Q15" i="2"/>
  <c r="W15" i="2"/>
  <c r="S15" i="2"/>
  <c r="V15" i="2"/>
  <c r="T15" i="2"/>
  <c r="BO8" i="2"/>
  <c r="DM15" i="2"/>
  <c r="EI21" i="2"/>
  <c r="EI8" i="2"/>
  <c r="P21" i="2"/>
  <c r="DM21" i="2"/>
  <c r="DM8" i="2"/>
  <c r="W21" i="2"/>
  <c r="C13" i="4" s="1"/>
  <c r="C11" i="4"/>
  <c r="N20" i="2"/>
  <c r="M20" i="2"/>
  <c r="N19" i="2"/>
  <c r="M19" i="2"/>
  <c r="N18" i="2"/>
  <c r="M17" i="2"/>
  <c r="N16" i="2"/>
  <c r="M16" i="2"/>
  <c r="N14" i="2"/>
  <c r="E14" i="2" s="1"/>
  <c r="M14" i="2"/>
  <c r="N13" i="2"/>
  <c r="E13" i="2" s="1"/>
  <c r="M13" i="2"/>
  <c r="N12" i="2"/>
  <c r="E12" i="2" s="1"/>
  <c r="C12" i="2" s="1"/>
  <c r="M12" i="2"/>
  <c r="N11" i="2"/>
  <c r="M11" i="2"/>
  <c r="N10" i="2"/>
  <c r="M10" i="2"/>
  <c r="M9" i="2"/>
  <c r="J20" i="2"/>
  <c r="K20" i="2"/>
  <c r="K19" i="2"/>
  <c r="J19" i="2"/>
  <c r="K18" i="2"/>
  <c r="J18" i="2"/>
  <c r="K17" i="2"/>
  <c r="J17" i="2"/>
  <c r="K11" i="2"/>
  <c r="J11" i="2"/>
  <c r="K9" i="2"/>
  <c r="J9" i="2"/>
  <c r="H20" i="2"/>
  <c r="G20" i="2"/>
  <c r="H19" i="2"/>
  <c r="G19" i="2"/>
  <c r="H18" i="2"/>
  <c r="G18" i="2"/>
  <c r="H17" i="2"/>
  <c r="G17" i="2"/>
  <c r="H11" i="2"/>
  <c r="G11" i="2"/>
  <c r="H10" i="2"/>
  <c r="G10" i="2"/>
  <c r="H9" i="2"/>
  <c r="G9" i="2"/>
  <c r="N555" i="3"/>
  <c r="K555" i="3"/>
  <c r="G555" i="3"/>
  <c r="F555" i="3"/>
  <c r="N554" i="3"/>
  <c r="K554" i="3"/>
  <c r="G554" i="3"/>
  <c r="F554" i="3"/>
  <c r="P553" i="3"/>
  <c r="I553" i="3"/>
  <c r="K553" i="3" s="1"/>
  <c r="H553" i="3"/>
  <c r="G553" i="3"/>
  <c r="F553" i="3"/>
  <c r="N552" i="3"/>
  <c r="N551" i="3"/>
  <c r="N550" i="3" s="1"/>
  <c r="K551" i="3"/>
  <c r="G551" i="3"/>
  <c r="F551" i="3"/>
  <c r="P550" i="3"/>
  <c r="K550" i="3"/>
  <c r="G550" i="3"/>
  <c r="F550" i="3"/>
  <c r="K549" i="3"/>
  <c r="G549" i="3"/>
  <c r="F549" i="3"/>
  <c r="N548" i="3"/>
  <c r="K548" i="3"/>
  <c r="G548" i="3"/>
  <c r="F548" i="3"/>
  <c r="N547" i="3"/>
  <c r="K547" i="3"/>
  <c r="G547" i="3"/>
  <c r="F547" i="3"/>
  <c r="N546" i="3"/>
  <c r="K546" i="3"/>
  <c r="G546" i="3"/>
  <c r="F546" i="3"/>
  <c r="I545" i="3"/>
  <c r="K545" i="3" s="1"/>
  <c r="H545" i="3"/>
  <c r="G545" i="3"/>
  <c r="F545" i="3"/>
  <c r="K544" i="3"/>
  <c r="G544" i="3"/>
  <c r="F544" i="3"/>
  <c r="K543" i="3"/>
  <c r="G543" i="3"/>
  <c r="F543" i="3"/>
  <c r="N541" i="3"/>
  <c r="N540" i="3"/>
  <c r="N539" i="3"/>
  <c r="N538" i="3"/>
  <c r="N537" i="3"/>
  <c r="N536" i="3"/>
  <c r="K536" i="3"/>
  <c r="F536" i="3"/>
  <c r="N535" i="3"/>
  <c r="K535" i="3"/>
  <c r="G535" i="3"/>
  <c r="F535" i="3"/>
  <c r="N534" i="3"/>
  <c r="K534" i="3"/>
  <c r="G534" i="3"/>
  <c r="F534" i="3"/>
  <c r="K533" i="3"/>
  <c r="F533" i="3"/>
  <c r="K532" i="3"/>
  <c r="F532" i="3"/>
  <c r="K531" i="3"/>
  <c r="G531" i="3"/>
  <c r="F531" i="3"/>
  <c r="K530" i="3"/>
  <c r="G530" i="3"/>
  <c r="F530" i="3"/>
  <c r="N529" i="3"/>
  <c r="G529" i="3"/>
  <c r="F529" i="3"/>
  <c r="P528" i="3"/>
  <c r="K528" i="3"/>
  <c r="G528" i="3"/>
  <c r="F528" i="3"/>
  <c r="N527" i="3"/>
  <c r="K527" i="3"/>
  <c r="G527" i="3"/>
  <c r="F527" i="3"/>
  <c r="N526" i="3"/>
  <c r="K525" i="3"/>
  <c r="G525" i="3"/>
  <c r="F525" i="3"/>
  <c r="N524" i="3"/>
  <c r="N523" i="3"/>
  <c r="N522" i="3"/>
  <c r="N521" i="3"/>
  <c r="K521" i="3"/>
  <c r="G521" i="3"/>
  <c r="F521" i="3"/>
  <c r="N520" i="3"/>
  <c r="K520" i="3"/>
  <c r="G520" i="3"/>
  <c r="F520" i="3"/>
  <c r="N519" i="3"/>
  <c r="G519" i="3"/>
  <c r="F519" i="3"/>
  <c r="N518" i="3"/>
  <c r="K518" i="3"/>
  <c r="G518" i="3"/>
  <c r="F518" i="3"/>
  <c r="N517" i="3"/>
  <c r="K517" i="3"/>
  <c r="G517" i="3"/>
  <c r="F517" i="3"/>
  <c r="K516" i="3"/>
  <c r="G516" i="3"/>
  <c r="F516" i="3"/>
  <c r="N515" i="3"/>
  <c r="K515" i="3"/>
  <c r="G515" i="3"/>
  <c r="F515" i="3"/>
  <c r="N514" i="3"/>
  <c r="K514" i="3"/>
  <c r="G514" i="3"/>
  <c r="F514" i="3"/>
  <c r="N513" i="3"/>
  <c r="K513" i="3"/>
  <c r="G513" i="3"/>
  <c r="F513" i="3"/>
  <c r="N512" i="3"/>
  <c r="K512" i="3"/>
  <c r="G512" i="3"/>
  <c r="F512" i="3"/>
  <c r="K511" i="3"/>
  <c r="G511" i="3"/>
  <c r="F511" i="3"/>
  <c r="N510" i="3"/>
  <c r="K510" i="3"/>
  <c r="G510" i="3"/>
  <c r="F510" i="3"/>
  <c r="N509" i="3"/>
  <c r="K509" i="3"/>
  <c r="G509" i="3"/>
  <c r="F509" i="3"/>
  <c r="N508" i="3"/>
  <c r="K508" i="3"/>
  <c r="G508" i="3"/>
  <c r="F508" i="3"/>
  <c r="P507" i="3"/>
  <c r="I507" i="3"/>
  <c r="K507" i="3" s="1"/>
  <c r="H507" i="3"/>
  <c r="G507" i="3"/>
  <c r="F507" i="3"/>
  <c r="N505" i="3"/>
  <c r="N504" i="3"/>
  <c r="P503" i="3"/>
  <c r="G503" i="3"/>
  <c r="F503" i="3"/>
  <c r="N502" i="3"/>
  <c r="N501" i="3"/>
  <c r="N500" i="3" s="1"/>
  <c r="K501" i="3"/>
  <c r="G501" i="3"/>
  <c r="F501" i="3"/>
  <c r="P500" i="3"/>
  <c r="K500" i="3"/>
  <c r="G500" i="3"/>
  <c r="F500" i="3"/>
  <c r="K499" i="3"/>
  <c r="G499" i="3"/>
  <c r="F499" i="3"/>
  <c r="N498" i="3"/>
  <c r="K498" i="3"/>
  <c r="G498" i="3"/>
  <c r="F498" i="3"/>
  <c r="N497" i="3"/>
  <c r="K497" i="3"/>
  <c r="G497" i="3"/>
  <c r="F497" i="3"/>
  <c r="N496" i="3"/>
  <c r="K496" i="3"/>
  <c r="G496" i="3"/>
  <c r="F496" i="3"/>
  <c r="P495" i="3"/>
  <c r="I495" i="3"/>
  <c r="K495" i="3" s="1"/>
  <c r="H495" i="3"/>
  <c r="G495" i="3"/>
  <c r="F495" i="3"/>
  <c r="K494" i="3"/>
  <c r="G494" i="3"/>
  <c r="F494" i="3"/>
  <c r="K493" i="3"/>
  <c r="G493" i="3"/>
  <c r="F493" i="3"/>
  <c r="N491" i="3"/>
  <c r="K490" i="3"/>
  <c r="F490" i="3"/>
  <c r="K489" i="3"/>
  <c r="CU19" i="2"/>
  <c r="K488" i="3"/>
  <c r="G488" i="3"/>
  <c r="F488" i="3"/>
  <c r="N487" i="3"/>
  <c r="K487" i="3"/>
  <c r="G487" i="3"/>
  <c r="F487" i="3"/>
  <c r="N486" i="3"/>
  <c r="K486" i="3"/>
  <c r="F486" i="3"/>
  <c r="N485" i="3"/>
  <c r="K485" i="3"/>
  <c r="G485" i="3"/>
  <c r="F485" i="3"/>
  <c r="N484" i="3"/>
  <c r="K484" i="3"/>
  <c r="G484" i="3"/>
  <c r="F484" i="3"/>
  <c r="K483" i="3"/>
  <c r="F483" i="3"/>
  <c r="K482" i="3"/>
  <c r="G482" i="3"/>
  <c r="F482" i="3"/>
  <c r="K481" i="3"/>
  <c r="G481" i="3"/>
  <c r="F481" i="3"/>
  <c r="K480" i="3"/>
  <c r="G480" i="3"/>
  <c r="F480" i="3"/>
  <c r="N479" i="3"/>
  <c r="G479" i="3"/>
  <c r="F479" i="3"/>
  <c r="P478" i="3"/>
  <c r="K478" i="3"/>
  <c r="G478" i="3"/>
  <c r="F478" i="3"/>
  <c r="N477" i="3"/>
  <c r="K477" i="3"/>
  <c r="G477" i="3"/>
  <c r="F477" i="3"/>
  <c r="N476" i="3"/>
  <c r="K476" i="3"/>
  <c r="G476" i="3"/>
  <c r="F476" i="3"/>
  <c r="K475" i="3"/>
  <c r="G475" i="3"/>
  <c r="F475" i="3"/>
  <c r="N474" i="3"/>
  <c r="K474" i="3"/>
  <c r="G474" i="3"/>
  <c r="F474" i="3"/>
  <c r="N473" i="3"/>
  <c r="K473" i="3"/>
  <c r="G473" i="3"/>
  <c r="F473" i="3"/>
  <c r="N472" i="3"/>
  <c r="K472" i="3"/>
  <c r="G472" i="3"/>
  <c r="F472" i="3"/>
  <c r="N471" i="3"/>
  <c r="K471" i="3"/>
  <c r="G471" i="3"/>
  <c r="N470" i="3"/>
  <c r="K470" i="3"/>
  <c r="G470" i="3"/>
  <c r="F470" i="3"/>
  <c r="N469" i="3"/>
  <c r="G469" i="3"/>
  <c r="F469" i="3"/>
  <c r="N468" i="3"/>
  <c r="K468" i="3"/>
  <c r="G468" i="3"/>
  <c r="F468" i="3"/>
  <c r="N467" i="3"/>
  <c r="K467" i="3"/>
  <c r="G467" i="3"/>
  <c r="F467" i="3"/>
  <c r="N466" i="3"/>
  <c r="K466" i="3"/>
  <c r="G466" i="3"/>
  <c r="F466" i="3"/>
  <c r="N465" i="3"/>
  <c r="K465" i="3"/>
  <c r="G465" i="3"/>
  <c r="F465" i="3"/>
  <c r="N464" i="3"/>
  <c r="K464" i="3"/>
  <c r="G464" i="3"/>
  <c r="F464" i="3"/>
  <c r="N463" i="3"/>
  <c r="K463" i="3"/>
  <c r="G463" i="3"/>
  <c r="F463" i="3"/>
  <c r="N462" i="3"/>
  <c r="K462" i="3"/>
  <c r="G462" i="3"/>
  <c r="F462" i="3"/>
  <c r="K461" i="3"/>
  <c r="G461" i="3"/>
  <c r="F461" i="3"/>
  <c r="N460" i="3"/>
  <c r="K460" i="3"/>
  <c r="G460" i="3"/>
  <c r="F460" i="3"/>
  <c r="N459" i="3"/>
  <c r="K459" i="3"/>
  <c r="G459" i="3"/>
  <c r="F459" i="3"/>
  <c r="N458" i="3"/>
  <c r="K458" i="3"/>
  <c r="G458" i="3"/>
  <c r="F458" i="3"/>
  <c r="P457" i="3"/>
  <c r="I457" i="3"/>
  <c r="K457" i="3" s="1"/>
  <c r="H457" i="3"/>
  <c r="G457" i="3"/>
  <c r="F457" i="3"/>
  <c r="N455" i="3"/>
  <c r="N454" i="3"/>
  <c r="P453" i="3"/>
  <c r="F453" i="3"/>
  <c r="N452" i="3"/>
  <c r="N451" i="3"/>
  <c r="N450" i="3" s="1"/>
  <c r="K451" i="3"/>
  <c r="G451" i="3"/>
  <c r="F451" i="3"/>
  <c r="P450" i="3"/>
  <c r="K450" i="3"/>
  <c r="G450" i="3"/>
  <c r="F450" i="3"/>
  <c r="K449" i="3"/>
  <c r="G449" i="3"/>
  <c r="F449" i="3"/>
  <c r="N448" i="3"/>
  <c r="K448" i="3"/>
  <c r="G448" i="3"/>
  <c r="F448" i="3"/>
  <c r="N447" i="3"/>
  <c r="K447" i="3"/>
  <c r="G447" i="3"/>
  <c r="F447" i="3"/>
  <c r="N446" i="3"/>
  <c r="K446" i="3"/>
  <c r="G446" i="3"/>
  <c r="F446" i="3"/>
  <c r="P445" i="3"/>
  <c r="I445" i="3"/>
  <c r="K445" i="3" s="1"/>
  <c r="H445" i="3"/>
  <c r="G445" i="3"/>
  <c r="F445" i="3"/>
  <c r="K444" i="3"/>
  <c r="G444" i="3"/>
  <c r="F444" i="3"/>
  <c r="K443" i="3"/>
  <c r="G443" i="3"/>
  <c r="F443" i="3"/>
  <c r="N441" i="3"/>
  <c r="K440" i="3"/>
  <c r="CX18" i="2"/>
  <c r="K439" i="3"/>
  <c r="K438" i="3"/>
  <c r="G438" i="3"/>
  <c r="F438" i="3"/>
  <c r="N437" i="3"/>
  <c r="K437" i="3"/>
  <c r="G437" i="3"/>
  <c r="F437" i="3"/>
  <c r="N436" i="3"/>
  <c r="K436" i="3"/>
  <c r="F436" i="3"/>
  <c r="N435" i="3"/>
  <c r="K435" i="3"/>
  <c r="G435" i="3"/>
  <c r="F435" i="3"/>
  <c r="N434" i="3"/>
  <c r="K434" i="3"/>
  <c r="G434" i="3"/>
  <c r="F434" i="3"/>
  <c r="K433" i="3"/>
  <c r="F433" i="3"/>
  <c r="K432" i="3"/>
  <c r="G432" i="3"/>
  <c r="F432" i="3"/>
  <c r="K431" i="3"/>
  <c r="G431" i="3"/>
  <c r="F431" i="3"/>
  <c r="K430" i="3"/>
  <c r="G430" i="3"/>
  <c r="F430" i="3"/>
  <c r="N429" i="3"/>
  <c r="G429" i="3"/>
  <c r="F429" i="3"/>
  <c r="P428" i="3"/>
  <c r="K428" i="3"/>
  <c r="G428" i="3"/>
  <c r="F428" i="3"/>
  <c r="N427" i="3"/>
  <c r="K427" i="3"/>
  <c r="G427" i="3"/>
  <c r="F427" i="3"/>
  <c r="N426" i="3"/>
  <c r="K426" i="3"/>
  <c r="G426" i="3"/>
  <c r="F426" i="3"/>
  <c r="N424" i="3"/>
  <c r="K424" i="3"/>
  <c r="G424" i="3"/>
  <c r="F424" i="3"/>
  <c r="N423" i="3"/>
  <c r="K423" i="3"/>
  <c r="G423" i="3"/>
  <c r="F423" i="3"/>
  <c r="N422" i="3"/>
  <c r="K422" i="3"/>
  <c r="G422" i="3"/>
  <c r="F422" i="3"/>
  <c r="N421" i="3"/>
  <c r="K421" i="3"/>
  <c r="G421" i="3"/>
  <c r="N420" i="3"/>
  <c r="K420" i="3"/>
  <c r="G420" i="3"/>
  <c r="F420" i="3"/>
  <c r="N419" i="3"/>
  <c r="G419" i="3"/>
  <c r="F419" i="3"/>
  <c r="N418" i="3"/>
  <c r="K418" i="3"/>
  <c r="G418" i="3"/>
  <c r="F418" i="3"/>
  <c r="N417" i="3"/>
  <c r="K417" i="3"/>
  <c r="G417" i="3"/>
  <c r="F417" i="3"/>
  <c r="K416" i="3"/>
  <c r="G416" i="3"/>
  <c r="F416" i="3"/>
  <c r="N415" i="3"/>
  <c r="K415" i="3"/>
  <c r="G415" i="3"/>
  <c r="F415" i="3"/>
  <c r="N414" i="3"/>
  <c r="K414" i="3"/>
  <c r="G414" i="3"/>
  <c r="F414" i="3"/>
  <c r="N413" i="3"/>
  <c r="K413" i="3"/>
  <c r="G413" i="3"/>
  <c r="F413" i="3"/>
  <c r="N412" i="3"/>
  <c r="K412" i="3"/>
  <c r="G412" i="3"/>
  <c r="F412" i="3"/>
  <c r="K411" i="3"/>
  <c r="G411" i="3"/>
  <c r="F411" i="3"/>
  <c r="N410" i="3"/>
  <c r="K410" i="3"/>
  <c r="G410" i="3"/>
  <c r="F410" i="3"/>
  <c r="N409" i="3"/>
  <c r="K409" i="3"/>
  <c r="G409" i="3"/>
  <c r="F409" i="3"/>
  <c r="N408" i="3"/>
  <c r="K408" i="3"/>
  <c r="G408" i="3"/>
  <c r="F408" i="3"/>
  <c r="P407" i="3"/>
  <c r="K407" i="3"/>
  <c r="G407" i="3"/>
  <c r="F407" i="3"/>
  <c r="N405" i="3"/>
  <c r="K405" i="3"/>
  <c r="G405" i="3"/>
  <c r="F405" i="3"/>
  <c r="N404" i="3"/>
  <c r="K404" i="3"/>
  <c r="G404" i="3"/>
  <c r="P403" i="3"/>
  <c r="I403" i="3"/>
  <c r="K403" i="3" s="1"/>
  <c r="H403" i="3"/>
  <c r="G403" i="3"/>
  <c r="F403" i="3"/>
  <c r="N402" i="3"/>
  <c r="N401" i="3"/>
  <c r="N400" i="3" s="1"/>
  <c r="G401" i="3"/>
  <c r="F401" i="3"/>
  <c r="P400" i="3"/>
  <c r="K400" i="3"/>
  <c r="G400" i="3"/>
  <c r="F400" i="3"/>
  <c r="K399" i="3"/>
  <c r="G399" i="3"/>
  <c r="F399" i="3"/>
  <c r="N398" i="3"/>
  <c r="K398" i="3"/>
  <c r="G398" i="3"/>
  <c r="F398" i="3"/>
  <c r="N397" i="3"/>
  <c r="K397" i="3"/>
  <c r="G397" i="3"/>
  <c r="F397" i="3"/>
  <c r="N396" i="3"/>
  <c r="K396" i="3"/>
  <c r="G396" i="3"/>
  <c r="F396" i="3"/>
  <c r="P395" i="3"/>
  <c r="K395" i="3"/>
  <c r="H395" i="3"/>
  <c r="G395" i="3"/>
  <c r="F395" i="3"/>
  <c r="K394" i="3"/>
  <c r="G394" i="3"/>
  <c r="F394" i="3"/>
  <c r="K393" i="3"/>
  <c r="G393" i="3"/>
  <c r="F393" i="3"/>
  <c r="N391" i="3"/>
  <c r="K390" i="3"/>
  <c r="G390" i="3"/>
  <c r="K389" i="3"/>
  <c r="K388" i="3"/>
  <c r="G388" i="3"/>
  <c r="F388" i="3"/>
  <c r="K387" i="3"/>
  <c r="G387" i="3"/>
  <c r="F387" i="3"/>
  <c r="N386" i="3"/>
  <c r="K386" i="3"/>
  <c r="F386" i="3"/>
  <c r="N385" i="3"/>
  <c r="K385" i="3"/>
  <c r="G385" i="3"/>
  <c r="F385" i="3"/>
  <c r="N384" i="3"/>
  <c r="K384" i="3"/>
  <c r="G384" i="3"/>
  <c r="F384" i="3"/>
  <c r="K383" i="3"/>
  <c r="F383" i="3"/>
  <c r="K382" i="3"/>
  <c r="F382" i="3"/>
  <c r="K381" i="3"/>
  <c r="G381" i="3"/>
  <c r="F381" i="3"/>
  <c r="K380" i="3"/>
  <c r="G380" i="3"/>
  <c r="F380" i="3"/>
  <c r="N379" i="3"/>
  <c r="G379" i="3"/>
  <c r="F379" i="3"/>
  <c r="P378" i="3"/>
  <c r="G378" i="3"/>
  <c r="F378" i="3"/>
  <c r="K377" i="3"/>
  <c r="G377" i="3"/>
  <c r="F377" i="3"/>
  <c r="N376" i="3"/>
  <c r="K376" i="3"/>
  <c r="G376" i="3"/>
  <c r="F376" i="3"/>
  <c r="K375" i="3"/>
  <c r="G375" i="3"/>
  <c r="F375" i="3"/>
  <c r="N374" i="3"/>
  <c r="K374" i="3"/>
  <c r="G374" i="3"/>
  <c r="F374" i="3"/>
  <c r="N373" i="3"/>
  <c r="K373" i="3"/>
  <c r="G373" i="3"/>
  <c r="F373" i="3"/>
  <c r="N372" i="3"/>
  <c r="K372" i="3"/>
  <c r="G372" i="3"/>
  <c r="F372" i="3"/>
  <c r="N371" i="3"/>
  <c r="K371" i="3"/>
  <c r="G371" i="3"/>
  <c r="F371" i="3"/>
  <c r="N370" i="3"/>
  <c r="K370" i="3"/>
  <c r="G370" i="3"/>
  <c r="F370" i="3"/>
  <c r="N369" i="3"/>
  <c r="G369" i="3"/>
  <c r="F369" i="3"/>
  <c r="N368" i="3"/>
  <c r="K368" i="3"/>
  <c r="G368" i="3"/>
  <c r="F368" i="3"/>
  <c r="N367" i="3"/>
  <c r="K367" i="3"/>
  <c r="G367" i="3"/>
  <c r="F367" i="3"/>
  <c r="N366" i="3"/>
  <c r="K366" i="3"/>
  <c r="G366" i="3"/>
  <c r="F366" i="3"/>
  <c r="N365" i="3"/>
  <c r="K365" i="3"/>
  <c r="G365" i="3"/>
  <c r="F365" i="3"/>
  <c r="N364" i="3"/>
  <c r="K364" i="3"/>
  <c r="G364" i="3"/>
  <c r="N363" i="3"/>
  <c r="K363" i="3"/>
  <c r="G363" i="3"/>
  <c r="F363" i="3"/>
  <c r="N362" i="3"/>
  <c r="K362" i="3"/>
  <c r="G362" i="3"/>
  <c r="K361" i="3"/>
  <c r="G361" i="3"/>
  <c r="F361" i="3"/>
  <c r="N360" i="3"/>
  <c r="K360" i="3"/>
  <c r="G360" i="3"/>
  <c r="F360" i="3"/>
  <c r="N359" i="3"/>
  <c r="K359" i="3"/>
  <c r="G359" i="3"/>
  <c r="F359" i="3"/>
  <c r="N358" i="3"/>
  <c r="K358" i="3"/>
  <c r="G358" i="3"/>
  <c r="F358" i="3"/>
  <c r="P357" i="3"/>
  <c r="I357" i="3"/>
  <c r="H357" i="3"/>
  <c r="G357" i="3"/>
  <c r="F357" i="3"/>
  <c r="N355" i="3"/>
  <c r="K355" i="3"/>
  <c r="G355" i="3"/>
  <c r="F355" i="3"/>
  <c r="N354" i="3"/>
  <c r="K354" i="3"/>
  <c r="G354" i="3"/>
  <c r="F354" i="3"/>
  <c r="P353" i="3"/>
  <c r="K353" i="3"/>
  <c r="G353" i="3"/>
  <c r="F353" i="3"/>
  <c r="N352" i="3"/>
  <c r="N351" i="3"/>
  <c r="G351" i="3"/>
  <c r="F351" i="3"/>
  <c r="P350" i="3"/>
  <c r="K350" i="3"/>
  <c r="G350" i="3"/>
  <c r="F350" i="3"/>
  <c r="K349" i="3"/>
  <c r="G349" i="3"/>
  <c r="F349" i="3"/>
  <c r="N348" i="3"/>
  <c r="K348" i="3"/>
  <c r="G348" i="3"/>
  <c r="F348" i="3"/>
  <c r="N347" i="3"/>
  <c r="K347" i="3"/>
  <c r="G347" i="3"/>
  <c r="F347" i="3"/>
  <c r="N346" i="3"/>
  <c r="K346" i="3"/>
  <c r="G346" i="3"/>
  <c r="F346" i="3"/>
  <c r="P345" i="3"/>
  <c r="I345" i="3"/>
  <c r="K345" i="3" s="1"/>
  <c r="H345" i="3"/>
  <c r="G345" i="3"/>
  <c r="F345" i="3"/>
  <c r="K344" i="3"/>
  <c r="G344" i="3"/>
  <c r="F344" i="3"/>
  <c r="K343" i="3"/>
  <c r="G343" i="3"/>
  <c r="F343" i="3"/>
  <c r="K342" i="3"/>
  <c r="K341" i="3"/>
  <c r="G341" i="3"/>
  <c r="F341" i="3"/>
  <c r="K340" i="3"/>
  <c r="CX20" i="2"/>
  <c r="K339" i="3"/>
  <c r="K338" i="3"/>
  <c r="G338" i="3"/>
  <c r="F338" i="3"/>
  <c r="N337" i="3"/>
  <c r="K337" i="3"/>
  <c r="G337" i="3"/>
  <c r="F337" i="3"/>
  <c r="K336" i="3"/>
  <c r="F336" i="3"/>
  <c r="N335" i="3"/>
  <c r="K335" i="3"/>
  <c r="G335" i="3"/>
  <c r="F335" i="3"/>
  <c r="N334" i="3"/>
  <c r="K334" i="3"/>
  <c r="G334" i="3"/>
  <c r="F334" i="3"/>
  <c r="K333" i="3"/>
  <c r="F333" i="3"/>
  <c r="K332" i="3"/>
  <c r="F332" i="3"/>
  <c r="K331" i="3"/>
  <c r="G331" i="3"/>
  <c r="F331" i="3"/>
  <c r="K330" i="3"/>
  <c r="G330" i="3"/>
  <c r="F330" i="3"/>
  <c r="N329" i="3"/>
  <c r="G329" i="3"/>
  <c r="F329" i="3"/>
  <c r="P328" i="3"/>
  <c r="K328" i="3"/>
  <c r="H328" i="3"/>
  <c r="G328" i="3"/>
  <c r="F328" i="3"/>
  <c r="K327" i="3"/>
  <c r="G327" i="3"/>
  <c r="F327" i="3"/>
  <c r="N326" i="3"/>
  <c r="K326" i="3"/>
  <c r="G326" i="3"/>
  <c r="F326" i="3"/>
  <c r="K325" i="3"/>
  <c r="G325" i="3"/>
  <c r="F325" i="3"/>
  <c r="N324" i="3"/>
  <c r="K324" i="3"/>
  <c r="G324" i="3"/>
  <c r="F324" i="3"/>
  <c r="N323" i="3"/>
  <c r="K323" i="3"/>
  <c r="G323" i="3"/>
  <c r="F323" i="3"/>
  <c r="N322" i="3"/>
  <c r="N321" i="3"/>
  <c r="K321" i="3"/>
  <c r="G321" i="3"/>
  <c r="F321" i="3"/>
  <c r="N320" i="3"/>
  <c r="K320" i="3"/>
  <c r="G320" i="3"/>
  <c r="F320" i="3"/>
  <c r="N319" i="3"/>
  <c r="G319" i="3"/>
  <c r="F319" i="3"/>
  <c r="N318" i="3"/>
  <c r="K318" i="3"/>
  <c r="G318" i="3"/>
  <c r="F318" i="3"/>
  <c r="N317" i="3"/>
  <c r="K317" i="3"/>
  <c r="G317" i="3"/>
  <c r="F317" i="3"/>
  <c r="K316" i="3"/>
  <c r="G316" i="3"/>
  <c r="F316" i="3"/>
  <c r="N315" i="3"/>
  <c r="K315" i="3"/>
  <c r="G315" i="3"/>
  <c r="F315" i="3"/>
  <c r="N314" i="3"/>
  <c r="K314" i="3"/>
  <c r="G314" i="3"/>
  <c r="F314" i="3"/>
  <c r="N313" i="3"/>
  <c r="K313" i="3"/>
  <c r="G313" i="3"/>
  <c r="F313" i="3"/>
  <c r="N312" i="3"/>
  <c r="K312" i="3"/>
  <c r="G312" i="3"/>
  <c r="F312" i="3"/>
  <c r="K311" i="3"/>
  <c r="G311" i="3"/>
  <c r="F311" i="3"/>
  <c r="N310" i="3"/>
  <c r="K310" i="3"/>
  <c r="G310" i="3"/>
  <c r="F310" i="3"/>
  <c r="N309" i="3"/>
  <c r="K309" i="3"/>
  <c r="G309" i="3"/>
  <c r="F309" i="3"/>
  <c r="N308" i="3"/>
  <c r="K308" i="3"/>
  <c r="G308" i="3"/>
  <c r="F308" i="3"/>
  <c r="P307" i="3"/>
  <c r="G307" i="3"/>
  <c r="F307" i="3"/>
  <c r="N305" i="3"/>
  <c r="K305" i="3"/>
  <c r="G305" i="3"/>
  <c r="F305" i="3"/>
  <c r="N304" i="3"/>
  <c r="K304" i="3"/>
  <c r="G304" i="3"/>
  <c r="F304" i="3"/>
  <c r="P303" i="3"/>
  <c r="K303" i="3"/>
  <c r="G303" i="3"/>
  <c r="F303" i="3"/>
  <c r="N302" i="3"/>
  <c r="N301" i="3"/>
  <c r="N300" i="3" s="1"/>
  <c r="K301" i="3"/>
  <c r="G301" i="3"/>
  <c r="F301" i="3"/>
  <c r="P300" i="3"/>
  <c r="K300" i="3"/>
  <c r="G300" i="3"/>
  <c r="F300" i="3"/>
  <c r="K299" i="3"/>
  <c r="G299" i="3"/>
  <c r="F299" i="3"/>
  <c r="N298" i="3"/>
  <c r="K298" i="3"/>
  <c r="G298" i="3"/>
  <c r="F298" i="3"/>
  <c r="N297" i="3"/>
  <c r="K297" i="3"/>
  <c r="G297" i="3"/>
  <c r="F297" i="3"/>
  <c r="N296" i="3"/>
  <c r="K296" i="3"/>
  <c r="G296" i="3"/>
  <c r="F296" i="3"/>
  <c r="P295" i="3"/>
  <c r="I295" i="3"/>
  <c r="K295" i="3" s="1"/>
  <c r="H295" i="3"/>
  <c r="G295" i="3"/>
  <c r="F295" i="3"/>
  <c r="K294" i="3"/>
  <c r="G294" i="3"/>
  <c r="F294" i="3"/>
  <c r="K293" i="3"/>
  <c r="G293" i="3"/>
  <c r="F293" i="3"/>
  <c r="G292" i="3"/>
  <c r="F292" i="3"/>
  <c r="K291" i="3"/>
  <c r="G291" i="3"/>
  <c r="F291" i="3"/>
  <c r="N290" i="3"/>
  <c r="N289" i="3"/>
  <c r="N288" i="3"/>
  <c r="N287" i="3"/>
  <c r="N286" i="3"/>
  <c r="K286" i="3"/>
  <c r="F286" i="3"/>
  <c r="N285" i="3"/>
  <c r="K285" i="3"/>
  <c r="G285" i="3"/>
  <c r="F285" i="3"/>
  <c r="N284" i="3"/>
  <c r="K284" i="3"/>
  <c r="G284" i="3"/>
  <c r="F284" i="3"/>
  <c r="O33" i="3"/>
  <c r="K283" i="3"/>
  <c r="F283" i="3"/>
  <c r="K282" i="3"/>
  <c r="F282" i="3"/>
  <c r="K281" i="3"/>
  <c r="G281" i="3"/>
  <c r="F281" i="3"/>
  <c r="K280" i="3"/>
  <c r="G280" i="3"/>
  <c r="F280" i="3"/>
  <c r="N279" i="3"/>
  <c r="G279" i="3"/>
  <c r="F279" i="3"/>
  <c r="P278" i="3"/>
  <c r="I278" i="3"/>
  <c r="K278" i="3" s="1"/>
  <c r="H278" i="3"/>
  <c r="G278" i="3"/>
  <c r="F278" i="3"/>
  <c r="N277" i="3"/>
  <c r="K277" i="3"/>
  <c r="G277" i="3"/>
  <c r="F277" i="3"/>
  <c r="N276" i="3"/>
  <c r="K275" i="3"/>
  <c r="G275" i="3"/>
  <c r="F275" i="3"/>
  <c r="N274" i="3"/>
  <c r="N273" i="3"/>
  <c r="N272" i="3"/>
  <c r="N271" i="3"/>
  <c r="K271" i="3"/>
  <c r="G271" i="3"/>
  <c r="F271" i="3"/>
  <c r="N270" i="3"/>
  <c r="K270" i="3"/>
  <c r="G270" i="3"/>
  <c r="F270" i="3"/>
  <c r="N269" i="3"/>
  <c r="G269" i="3"/>
  <c r="F269" i="3"/>
  <c r="N268" i="3"/>
  <c r="K268" i="3"/>
  <c r="G268" i="3"/>
  <c r="F268" i="3"/>
  <c r="N267" i="3"/>
  <c r="K267" i="3"/>
  <c r="G267" i="3"/>
  <c r="F267" i="3"/>
  <c r="N266" i="3"/>
  <c r="K266" i="3"/>
  <c r="G266" i="3"/>
  <c r="F266" i="3"/>
  <c r="N265" i="3"/>
  <c r="K265" i="3"/>
  <c r="G265" i="3"/>
  <c r="F265" i="3"/>
  <c r="N264" i="3"/>
  <c r="K264" i="3"/>
  <c r="G264" i="3"/>
  <c r="F264" i="3"/>
  <c r="N263" i="3"/>
  <c r="K263" i="3"/>
  <c r="G263" i="3"/>
  <c r="F263" i="3"/>
  <c r="N262" i="3"/>
  <c r="K262" i="3"/>
  <c r="G262" i="3"/>
  <c r="F262" i="3"/>
  <c r="K261" i="3"/>
  <c r="G261" i="3"/>
  <c r="F261" i="3"/>
  <c r="N260" i="3"/>
  <c r="K260" i="3"/>
  <c r="G260" i="3"/>
  <c r="F260" i="3"/>
  <c r="N259" i="3"/>
  <c r="K259" i="3"/>
  <c r="G259" i="3"/>
  <c r="N258" i="3"/>
  <c r="K258" i="3"/>
  <c r="G258" i="3"/>
  <c r="F258" i="3"/>
  <c r="P257" i="3"/>
  <c r="I257" i="3"/>
  <c r="K257" i="3" s="1"/>
  <c r="H257" i="3"/>
  <c r="G257" i="3"/>
  <c r="F257" i="3"/>
  <c r="N255" i="3"/>
  <c r="N254" i="3"/>
  <c r="P253" i="3"/>
  <c r="K253" i="3"/>
  <c r="G253" i="3"/>
  <c r="F253" i="3"/>
  <c r="N252" i="3"/>
  <c r="N251" i="3"/>
  <c r="N250" i="3" s="1"/>
  <c r="K251" i="3"/>
  <c r="G251" i="3"/>
  <c r="F251" i="3"/>
  <c r="P250" i="3"/>
  <c r="K250" i="3"/>
  <c r="G250" i="3"/>
  <c r="F250" i="3"/>
  <c r="K249" i="3"/>
  <c r="G249" i="3"/>
  <c r="F249" i="3"/>
  <c r="N248" i="3"/>
  <c r="K248" i="3"/>
  <c r="G248" i="3"/>
  <c r="F248" i="3"/>
  <c r="N247" i="3"/>
  <c r="K247" i="3"/>
  <c r="G247" i="3"/>
  <c r="F247" i="3"/>
  <c r="N246" i="3"/>
  <c r="K246" i="3"/>
  <c r="G246" i="3"/>
  <c r="F246" i="3"/>
  <c r="P245" i="3"/>
  <c r="I245" i="3"/>
  <c r="K245" i="3" s="1"/>
  <c r="H245" i="3"/>
  <c r="G245" i="3"/>
  <c r="F245" i="3"/>
  <c r="K244" i="3"/>
  <c r="G244" i="3"/>
  <c r="F244" i="3"/>
  <c r="K243" i="3"/>
  <c r="G243" i="3"/>
  <c r="F243" i="3"/>
  <c r="N241" i="3"/>
  <c r="N240" i="3"/>
  <c r="N239" i="3"/>
  <c r="N238" i="3"/>
  <c r="N237" i="3"/>
  <c r="N236" i="3"/>
  <c r="N235" i="3"/>
  <c r="N234" i="3"/>
  <c r="K233" i="3"/>
  <c r="F233" i="3"/>
  <c r="N228" i="3"/>
  <c r="K232" i="3"/>
  <c r="G232" i="3"/>
  <c r="F232" i="3"/>
  <c r="K231" i="3"/>
  <c r="G231" i="3"/>
  <c r="F231" i="3"/>
  <c r="K230" i="3"/>
  <c r="G230" i="3"/>
  <c r="F230" i="3"/>
  <c r="N229" i="3"/>
  <c r="P228" i="3"/>
  <c r="I228" i="3"/>
  <c r="K228" i="3" s="1"/>
  <c r="H228" i="3"/>
  <c r="G228" i="3"/>
  <c r="F228" i="3"/>
  <c r="N227" i="3"/>
  <c r="N226" i="3"/>
  <c r="N224" i="3"/>
  <c r="N223" i="3"/>
  <c r="N222" i="3"/>
  <c r="N221" i="3"/>
  <c r="K221" i="3"/>
  <c r="G221" i="3"/>
  <c r="F221" i="3"/>
  <c r="N220" i="3"/>
  <c r="N219" i="3"/>
  <c r="G219" i="3"/>
  <c r="F219" i="3"/>
  <c r="N218" i="3"/>
  <c r="N217" i="3"/>
  <c r="K216" i="3"/>
  <c r="G216" i="3"/>
  <c r="F216" i="3"/>
  <c r="N215" i="3"/>
  <c r="K215" i="3"/>
  <c r="G215" i="3"/>
  <c r="F215" i="3"/>
  <c r="N214" i="3"/>
  <c r="K214" i="3"/>
  <c r="G214" i="3"/>
  <c r="F214" i="3"/>
  <c r="N213" i="3"/>
  <c r="K213" i="3"/>
  <c r="G213" i="3"/>
  <c r="F213" i="3"/>
  <c r="N212" i="3"/>
  <c r="K212" i="3"/>
  <c r="G212" i="3"/>
  <c r="F212" i="3"/>
  <c r="K211" i="3"/>
  <c r="G211" i="3"/>
  <c r="F211" i="3"/>
  <c r="N210" i="3"/>
  <c r="K210" i="3"/>
  <c r="G210" i="3"/>
  <c r="F210" i="3"/>
  <c r="N209" i="3"/>
  <c r="N208" i="3"/>
  <c r="P207" i="3"/>
  <c r="K207" i="3"/>
  <c r="G207" i="3"/>
  <c r="F207" i="3"/>
  <c r="N205" i="3"/>
  <c r="K205" i="3"/>
  <c r="G205" i="3"/>
  <c r="F205" i="3"/>
  <c r="N204" i="3"/>
  <c r="K204" i="3"/>
  <c r="G204" i="3"/>
  <c r="F204" i="3"/>
  <c r="P203" i="3"/>
  <c r="I203" i="3"/>
  <c r="K203" i="3" s="1"/>
  <c r="H203" i="3"/>
  <c r="G203" i="3"/>
  <c r="F203" i="3"/>
  <c r="N202" i="3"/>
  <c r="N201" i="3"/>
  <c r="N200" i="3" s="1"/>
  <c r="K201" i="3"/>
  <c r="G201" i="3"/>
  <c r="F201" i="3"/>
  <c r="P200" i="3"/>
  <c r="K200" i="3"/>
  <c r="G200" i="3"/>
  <c r="F200" i="3"/>
  <c r="K199" i="3"/>
  <c r="G199" i="3"/>
  <c r="F199" i="3"/>
  <c r="N198" i="3"/>
  <c r="K198" i="3"/>
  <c r="G198" i="3"/>
  <c r="F198" i="3"/>
  <c r="N197" i="3"/>
  <c r="K197" i="3"/>
  <c r="G197" i="3"/>
  <c r="F197" i="3"/>
  <c r="N196" i="3"/>
  <c r="K196" i="3"/>
  <c r="G196" i="3"/>
  <c r="F196" i="3"/>
  <c r="P195" i="3"/>
  <c r="I195" i="3"/>
  <c r="K195" i="3" s="1"/>
  <c r="H195" i="3"/>
  <c r="G195" i="3"/>
  <c r="F195" i="3"/>
  <c r="K194" i="3"/>
  <c r="G194" i="3"/>
  <c r="F194" i="3"/>
  <c r="K193" i="3"/>
  <c r="G193" i="3"/>
  <c r="F193" i="3"/>
  <c r="N191" i="3"/>
  <c r="N190" i="3"/>
  <c r="N189" i="3"/>
  <c r="N188" i="3"/>
  <c r="N187" i="3"/>
  <c r="N186" i="3"/>
  <c r="N185" i="3"/>
  <c r="N184" i="3"/>
  <c r="K183" i="3"/>
  <c r="F183" i="3"/>
  <c r="N178" i="3"/>
  <c r="K182" i="3"/>
  <c r="G182" i="3"/>
  <c r="F182" i="3"/>
  <c r="K181" i="3"/>
  <c r="G181" i="3"/>
  <c r="F181" i="3"/>
  <c r="K180" i="3"/>
  <c r="G180" i="3"/>
  <c r="F180" i="3"/>
  <c r="N179" i="3"/>
  <c r="P178" i="3"/>
  <c r="I178" i="3"/>
  <c r="K178" i="3" s="1"/>
  <c r="H178" i="3"/>
  <c r="G178" i="3"/>
  <c r="F178" i="3"/>
  <c r="N177" i="3"/>
  <c r="N176" i="3"/>
  <c r="N174" i="3"/>
  <c r="N173" i="3"/>
  <c r="N172" i="3"/>
  <c r="N171" i="3"/>
  <c r="K171" i="3"/>
  <c r="G171" i="3"/>
  <c r="F171" i="3"/>
  <c r="N170" i="3"/>
  <c r="N169" i="3"/>
  <c r="G169" i="3"/>
  <c r="F169" i="3"/>
  <c r="N168" i="3"/>
  <c r="N167" i="3"/>
  <c r="N166" i="3"/>
  <c r="K166" i="3"/>
  <c r="G166" i="3"/>
  <c r="F166" i="3"/>
  <c r="N165" i="3"/>
  <c r="K165" i="3"/>
  <c r="G165" i="3"/>
  <c r="F165" i="3"/>
  <c r="N164" i="3"/>
  <c r="K164" i="3"/>
  <c r="G164" i="3"/>
  <c r="F164" i="3"/>
  <c r="N163" i="3"/>
  <c r="K163" i="3"/>
  <c r="G163" i="3"/>
  <c r="F163" i="3"/>
  <c r="N162" i="3"/>
  <c r="K162" i="3"/>
  <c r="G162" i="3"/>
  <c r="F162" i="3"/>
  <c r="K161" i="3"/>
  <c r="G161" i="3"/>
  <c r="F161" i="3"/>
  <c r="N160" i="3"/>
  <c r="K160" i="3"/>
  <c r="G160" i="3"/>
  <c r="F160" i="3"/>
  <c r="N159" i="3"/>
  <c r="N158" i="3"/>
  <c r="P157" i="3"/>
  <c r="K157" i="3"/>
  <c r="G157" i="3"/>
  <c r="F157" i="3"/>
  <c r="N155" i="3"/>
  <c r="K155" i="3"/>
  <c r="G155" i="3"/>
  <c r="F155" i="3"/>
  <c r="N154" i="3"/>
  <c r="K154" i="3"/>
  <c r="G154" i="3"/>
  <c r="F154" i="3"/>
  <c r="P153" i="3"/>
  <c r="I153" i="3"/>
  <c r="K153" i="3" s="1"/>
  <c r="H153" i="3"/>
  <c r="G153" i="3"/>
  <c r="F153" i="3"/>
  <c r="N152" i="3"/>
  <c r="N151" i="3"/>
  <c r="N150" i="3" s="1"/>
  <c r="G151" i="3"/>
  <c r="F151" i="3"/>
  <c r="P150" i="3"/>
  <c r="K150" i="3"/>
  <c r="G150" i="3"/>
  <c r="F150" i="3"/>
  <c r="K149" i="3"/>
  <c r="G149" i="3"/>
  <c r="F149" i="3"/>
  <c r="N148" i="3"/>
  <c r="K148" i="3"/>
  <c r="G148" i="3"/>
  <c r="F148" i="3"/>
  <c r="N147" i="3"/>
  <c r="K147" i="3"/>
  <c r="G147" i="3"/>
  <c r="F147" i="3"/>
  <c r="N146" i="3"/>
  <c r="K146" i="3"/>
  <c r="G146" i="3"/>
  <c r="F146" i="3"/>
  <c r="P145" i="3"/>
  <c r="K145" i="3"/>
  <c r="H145" i="3"/>
  <c r="G145" i="3"/>
  <c r="F145" i="3"/>
  <c r="K144" i="3"/>
  <c r="G144" i="3"/>
  <c r="F144" i="3"/>
  <c r="K143" i="3"/>
  <c r="G143" i="3"/>
  <c r="F143" i="3"/>
  <c r="N141" i="3"/>
  <c r="K140" i="3"/>
  <c r="F139" i="3"/>
  <c r="K138" i="3"/>
  <c r="G138" i="3"/>
  <c r="F138" i="3"/>
  <c r="N137" i="3"/>
  <c r="K137" i="3"/>
  <c r="G137" i="3"/>
  <c r="F137" i="3"/>
  <c r="N135" i="3"/>
  <c r="N134" i="3"/>
  <c r="N133" i="3"/>
  <c r="N132" i="3"/>
  <c r="N131" i="3"/>
  <c r="K130" i="3"/>
  <c r="G130" i="3"/>
  <c r="F130" i="3"/>
  <c r="N129" i="3"/>
  <c r="P128" i="3"/>
  <c r="K128" i="3"/>
  <c r="G128" i="3"/>
  <c r="F128" i="3"/>
  <c r="K127" i="3"/>
  <c r="G127" i="3"/>
  <c r="F127" i="3"/>
  <c r="N126" i="3"/>
  <c r="K126" i="3"/>
  <c r="G126" i="3"/>
  <c r="F126" i="3"/>
  <c r="N124" i="3"/>
  <c r="K124" i="3"/>
  <c r="G124" i="3"/>
  <c r="F124" i="3"/>
  <c r="N123" i="3"/>
  <c r="K123" i="3"/>
  <c r="G123" i="3"/>
  <c r="F123" i="3"/>
  <c r="N122" i="3"/>
  <c r="K122" i="3"/>
  <c r="G122" i="3"/>
  <c r="F122" i="3"/>
  <c r="N121" i="3"/>
  <c r="K121" i="3"/>
  <c r="G121" i="3"/>
  <c r="F121" i="3"/>
  <c r="N120" i="3"/>
  <c r="N119" i="3"/>
  <c r="N118" i="3"/>
  <c r="N117" i="3"/>
  <c r="N116" i="3"/>
  <c r="K116" i="3"/>
  <c r="G116" i="3"/>
  <c r="F116" i="3"/>
  <c r="N115" i="3"/>
  <c r="K115" i="3"/>
  <c r="G115" i="3"/>
  <c r="F115" i="3"/>
  <c r="N114" i="3"/>
  <c r="K114" i="3"/>
  <c r="G114" i="3"/>
  <c r="F114" i="3"/>
  <c r="N113" i="3"/>
  <c r="N112" i="3"/>
  <c r="K112" i="3"/>
  <c r="G112" i="3"/>
  <c r="F112" i="3"/>
  <c r="K111" i="3"/>
  <c r="G111" i="3"/>
  <c r="F111" i="3"/>
  <c r="N110" i="3"/>
  <c r="K110" i="3"/>
  <c r="G110" i="3"/>
  <c r="F110" i="3"/>
  <c r="N109" i="3"/>
  <c r="N108" i="3"/>
  <c r="P107" i="3"/>
  <c r="K107" i="3"/>
  <c r="G107" i="3"/>
  <c r="F107" i="3"/>
  <c r="N105" i="3"/>
  <c r="K105" i="3"/>
  <c r="G105" i="3"/>
  <c r="F105" i="3"/>
  <c r="N104" i="3"/>
  <c r="K104" i="3"/>
  <c r="G104" i="3"/>
  <c r="F104" i="3"/>
  <c r="P103" i="3"/>
  <c r="I103" i="3"/>
  <c r="K103" i="3" s="1"/>
  <c r="H103" i="3"/>
  <c r="G103" i="3"/>
  <c r="F103" i="3"/>
  <c r="N102" i="3"/>
  <c r="N101" i="3"/>
  <c r="K101" i="3"/>
  <c r="G101" i="3"/>
  <c r="F101" i="3"/>
  <c r="P100" i="3"/>
  <c r="I100" i="3"/>
  <c r="K100" i="3" s="1"/>
  <c r="G100" i="3"/>
  <c r="F100" i="3"/>
  <c r="O99" i="3"/>
  <c r="K99" i="3"/>
  <c r="G99" i="3"/>
  <c r="F99" i="3"/>
  <c r="N98" i="3"/>
  <c r="K98" i="3"/>
  <c r="G98" i="3"/>
  <c r="F98" i="3"/>
  <c r="N97" i="3"/>
  <c r="K97" i="3"/>
  <c r="G97" i="3"/>
  <c r="F97" i="3"/>
  <c r="N96" i="3"/>
  <c r="K96" i="3"/>
  <c r="G96" i="3"/>
  <c r="F96" i="3"/>
  <c r="P95" i="3"/>
  <c r="I95" i="3"/>
  <c r="K95" i="3" s="1"/>
  <c r="H95" i="3"/>
  <c r="G95" i="3"/>
  <c r="F95" i="3"/>
  <c r="K94" i="3"/>
  <c r="F94" i="3"/>
  <c r="O93" i="3"/>
  <c r="K93" i="3"/>
  <c r="G93" i="3"/>
  <c r="F93" i="3"/>
  <c r="F92" i="3"/>
  <c r="O91" i="3"/>
  <c r="K91" i="3"/>
  <c r="G91" i="3"/>
  <c r="F91" i="3"/>
  <c r="N90" i="3"/>
  <c r="N89" i="3"/>
  <c r="O88" i="3"/>
  <c r="N88" i="3"/>
  <c r="N87" i="3"/>
  <c r="O86" i="3"/>
  <c r="N86" i="3"/>
  <c r="K86" i="3"/>
  <c r="N85" i="3"/>
  <c r="N84" i="3"/>
  <c r="O83" i="3"/>
  <c r="K83" i="3"/>
  <c r="F83" i="3"/>
  <c r="K82" i="3"/>
  <c r="F82" i="3"/>
  <c r="K81" i="3"/>
  <c r="G81" i="3"/>
  <c r="F81" i="3"/>
  <c r="K80" i="3"/>
  <c r="G80" i="3"/>
  <c r="F80" i="3"/>
  <c r="N79" i="3"/>
  <c r="G79" i="3"/>
  <c r="F79" i="3"/>
  <c r="P78" i="3"/>
  <c r="K78" i="3"/>
  <c r="G78" i="3"/>
  <c r="F78" i="3"/>
  <c r="N77" i="3"/>
  <c r="K77" i="3"/>
  <c r="G77" i="3"/>
  <c r="F77" i="3"/>
  <c r="N76" i="3"/>
  <c r="K75" i="3"/>
  <c r="G75" i="3"/>
  <c r="F75" i="3"/>
  <c r="N74" i="3"/>
  <c r="N73" i="3"/>
  <c r="N71" i="3"/>
  <c r="K71" i="3"/>
  <c r="G71" i="3"/>
  <c r="F71" i="3"/>
  <c r="N70" i="3"/>
  <c r="K70" i="3"/>
  <c r="G70" i="3"/>
  <c r="N69" i="3"/>
  <c r="G69" i="3"/>
  <c r="F69" i="3"/>
  <c r="N68" i="3"/>
  <c r="K68" i="3"/>
  <c r="G68" i="3"/>
  <c r="N67" i="3"/>
  <c r="K67" i="3"/>
  <c r="G67" i="3"/>
  <c r="F67" i="3"/>
  <c r="O66" i="3"/>
  <c r="K66" i="3"/>
  <c r="G66" i="3"/>
  <c r="N65" i="3"/>
  <c r="K65" i="3"/>
  <c r="G65" i="3"/>
  <c r="F65" i="3"/>
  <c r="N64" i="3"/>
  <c r="K64" i="3"/>
  <c r="G64" i="3"/>
  <c r="F64" i="3"/>
  <c r="N63" i="3"/>
  <c r="K63" i="3"/>
  <c r="G63" i="3"/>
  <c r="F63" i="3"/>
  <c r="N62" i="3"/>
  <c r="K62" i="3"/>
  <c r="G62" i="3"/>
  <c r="F62" i="3"/>
  <c r="O61" i="3"/>
  <c r="K61" i="3"/>
  <c r="G61" i="3"/>
  <c r="F61" i="3"/>
  <c r="N60" i="3"/>
  <c r="K60" i="3"/>
  <c r="G60" i="3"/>
  <c r="F60" i="3"/>
  <c r="N59" i="3"/>
  <c r="N58" i="3"/>
  <c r="P57" i="3"/>
  <c r="K57" i="3"/>
  <c r="N55" i="3"/>
  <c r="N54" i="3"/>
  <c r="P53" i="3"/>
  <c r="G53" i="3"/>
  <c r="F53" i="3"/>
  <c r="N52" i="3"/>
  <c r="N51" i="3"/>
  <c r="K51" i="3"/>
  <c r="G51" i="3"/>
  <c r="F51" i="3"/>
  <c r="P50" i="3"/>
  <c r="K50" i="3"/>
  <c r="G50" i="3"/>
  <c r="F50" i="3"/>
  <c r="O49" i="3"/>
  <c r="K49" i="3"/>
  <c r="G49" i="3"/>
  <c r="F49" i="3"/>
  <c r="N48" i="3"/>
  <c r="K48" i="3"/>
  <c r="G48" i="3"/>
  <c r="F48" i="3"/>
  <c r="N47" i="3"/>
  <c r="K47" i="3"/>
  <c r="G47" i="3"/>
  <c r="F47" i="3"/>
  <c r="N46" i="3"/>
  <c r="K46" i="3"/>
  <c r="G46" i="3"/>
  <c r="F46" i="3"/>
  <c r="P45" i="3"/>
  <c r="I45" i="3"/>
  <c r="K45" i="3" s="1"/>
  <c r="G45" i="3"/>
  <c r="F45" i="3"/>
  <c r="K44" i="3"/>
  <c r="F44" i="3"/>
  <c r="O43" i="3"/>
  <c r="K43" i="3"/>
  <c r="G43" i="3"/>
  <c r="F43" i="3"/>
  <c r="O41" i="3"/>
  <c r="N41" i="3"/>
  <c r="N40" i="3"/>
  <c r="N39" i="3"/>
  <c r="N38" i="3"/>
  <c r="N37" i="3"/>
  <c r="N36" i="3"/>
  <c r="N35" i="3"/>
  <c r="N34" i="3"/>
  <c r="K33" i="3"/>
  <c r="F32" i="3"/>
  <c r="K31" i="3"/>
  <c r="F31" i="3"/>
  <c r="K30" i="3"/>
  <c r="G30" i="3"/>
  <c r="F30" i="3"/>
  <c r="P28" i="3"/>
  <c r="K28" i="3"/>
  <c r="H28" i="3"/>
  <c r="H56" i="3" s="1"/>
  <c r="G28" i="3"/>
  <c r="N27" i="3"/>
  <c r="N26" i="3"/>
  <c r="N24" i="3"/>
  <c r="N23" i="3"/>
  <c r="N22" i="3"/>
  <c r="N21" i="3"/>
  <c r="K21" i="3"/>
  <c r="G21" i="3"/>
  <c r="F21" i="3"/>
  <c r="N20" i="3"/>
  <c r="K20" i="3"/>
  <c r="G20" i="3"/>
  <c r="F20" i="3"/>
  <c r="N18" i="3"/>
  <c r="N17" i="3"/>
  <c r="N16" i="3"/>
  <c r="N15" i="3"/>
  <c r="K15" i="3"/>
  <c r="G15" i="3"/>
  <c r="F15" i="3"/>
  <c r="N14" i="3"/>
  <c r="K14" i="3"/>
  <c r="G14" i="3"/>
  <c r="F14" i="3"/>
  <c r="N13" i="3"/>
  <c r="K13" i="3"/>
  <c r="G13" i="3"/>
  <c r="F13" i="3"/>
  <c r="N12" i="3"/>
  <c r="K12" i="3"/>
  <c r="G12" i="3"/>
  <c r="F12" i="3"/>
  <c r="N11" i="3"/>
  <c r="O11" i="3" s="1"/>
  <c r="G11" i="3"/>
  <c r="F11" i="3"/>
  <c r="N10" i="3"/>
  <c r="G10" i="3"/>
  <c r="N9" i="3"/>
  <c r="N8" i="3"/>
  <c r="P7" i="3"/>
  <c r="K7" i="3"/>
  <c r="G7" i="3"/>
  <c r="BO15" i="2"/>
  <c r="C55" i="4"/>
  <c r="C42" i="4"/>
  <c r="C41" i="4"/>
  <c r="CY21" i="2"/>
  <c r="C40" i="4" s="1"/>
  <c r="C39" i="4"/>
  <c r="CS21" i="2"/>
  <c r="C38" i="4" s="1"/>
  <c r="CP21" i="2"/>
  <c r="C37" i="4" s="1"/>
  <c r="CO21" i="2"/>
  <c r="C36" i="4"/>
  <c r="C35" i="4"/>
  <c r="C34" i="4"/>
  <c r="C33" i="4"/>
  <c r="CC21" i="2"/>
  <c r="C32" i="4"/>
  <c r="C27" i="4"/>
  <c r="BJ21" i="2"/>
  <c r="C26" i="4" s="1"/>
  <c r="BI21" i="2"/>
  <c r="C22" i="4"/>
  <c r="BD21" i="2"/>
  <c r="C24" i="4" s="1"/>
  <c r="BA21" i="2"/>
  <c r="C23" i="4" s="1"/>
  <c r="C21" i="4"/>
  <c r="AT21" i="2"/>
  <c r="C20" i="4"/>
  <c r="C18" i="4"/>
  <c r="C17" i="4"/>
  <c r="AF21" i="2"/>
  <c r="C16" i="4" s="1"/>
  <c r="S21" i="2"/>
  <c r="C14" i="4"/>
  <c r="C15" i="4"/>
  <c r="C19" i="4"/>
  <c r="C30" i="4"/>
  <c r="C31" i="4"/>
  <c r="DG21" i="2"/>
  <c r="DH21" i="2"/>
  <c r="C43" i="4" s="1"/>
  <c r="C44" i="4"/>
  <c r="DO21" i="2"/>
  <c r="DP21" i="2"/>
  <c r="DR21" i="2"/>
  <c r="DS21" i="2"/>
  <c r="C47" i="4" s="1"/>
  <c r="DV21" i="2"/>
  <c r="C48" i="4" s="1"/>
  <c r="C49" i="4"/>
  <c r="EO15" i="2"/>
  <c r="EN15" i="2"/>
  <c r="EL15" i="2"/>
  <c r="EK15" i="2"/>
  <c r="DV15" i="2"/>
  <c r="DS15" i="2"/>
  <c r="DR15" i="2"/>
  <c r="DP15" i="2"/>
  <c r="DO15" i="2"/>
  <c r="DH15" i="2"/>
  <c r="CS15" i="2"/>
  <c r="CR15" i="2"/>
  <c r="CP15" i="2"/>
  <c r="CO15" i="2"/>
  <c r="CJ15" i="2"/>
  <c r="CG15" i="2"/>
  <c r="CF15" i="2"/>
  <c r="BR15" i="2"/>
  <c r="BM15" i="2"/>
  <c r="BJ15" i="2"/>
  <c r="BI15" i="2"/>
  <c r="AL15" i="2"/>
  <c r="EG8" i="2"/>
  <c r="EF8" i="2"/>
  <c r="ED8" i="2"/>
  <c r="EC8" i="2"/>
  <c r="DV8" i="2"/>
  <c r="DS8" i="2"/>
  <c r="DR8" i="2"/>
  <c r="DP8" i="2"/>
  <c r="DO8" i="2"/>
  <c r="H8" i="2" l="1"/>
  <c r="H21" i="2"/>
  <c r="C8" i="4" s="1"/>
  <c r="E9" i="2"/>
  <c r="C9" i="2" s="1"/>
  <c r="J21" i="2"/>
  <c r="M21" i="2"/>
  <c r="K21" i="2"/>
  <c r="C9" i="4" s="1"/>
  <c r="G21" i="2"/>
  <c r="N8" i="2"/>
  <c r="M15" i="2"/>
  <c r="G15" i="2"/>
  <c r="J8" i="2"/>
  <c r="E11" i="2"/>
  <c r="C11" i="2" s="1"/>
  <c r="K8" i="2"/>
  <c r="K15" i="2"/>
  <c r="J15" i="2"/>
  <c r="M8" i="2"/>
  <c r="N15" i="2"/>
  <c r="E16" i="2"/>
  <c r="C16" i="2" s="1"/>
  <c r="G8" i="2"/>
  <c r="E10" i="2"/>
  <c r="C10" i="2" s="1"/>
  <c r="E18" i="2"/>
  <c r="C18" i="2" s="1"/>
  <c r="E20" i="2"/>
  <c r="C20" i="2" s="1"/>
  <c r="D18" i="5" s="1"/>
  <c r="F18" i="5" s="1"/>
  <c r="E19" i="2"/>
  <c r="C19" i="2" s="1"/>
  <c r="H156" i="3"/>
  <c r="E17" i="2"/>
  <c r="C17" i="2" s="1"/>
  <c r="H15" i="2"/>
  <c r="C14" i="2"/>
  <c r="O13" i="3"/>
  <c r="O19" i="3"/>
  <c r="O9" i="3"/>
  <c r="N21" i="2"/>
  <c r="C10" i="4" s="1"/>
  <c r="O8" i="3"/>
  <c r="I56" i="3"/>
  <c r="N545" i="3"/>
  <c r="O29" i="3"/>
  <c r="K479" i="3" s="1"/>
  <c r="N203" i="3"/>
  <c r="N153" i="3"/>
  <c r="G340" i="3"/>
  <c r="N403" i="3"/>
  <c r="N303" i="3"/>
  <c r="G440" i="3"/>
  <c r="N553" i="3"/>
  <c r="F340" i="3"/>
  <c r="F440" i="3"/>
  <c r="N345" i="3"/>
  <c r="N353" i="3"/>
  <c r="N495" i="3"/>
  <c r="N78" i="3"/>
  <c r="N350" i="3"/>
  <c r="N145" i="3"/>
  <c r="CX16" i="2"/>
  <c r="F389" i="3"/>
  <c r="CU17" i="2"/>
  <c r="CU16" i="2"/>
  <c r="F439" i="3"/>
  <c r="CU18" i="2"/>
  <c r="G490" i="3"/>
  <c r="CX19" i="2"/>
  <c r="F140" i="3"/>
  <c r="F489" i="3"/>
  <c r="F390" i="3"/>
  <c r="CX17" i="2"/>
  <c r="F339" i="3"/>
  <c r="CU20" i="2"/>
  <c r="G489" i="3"/>
  <c r="C54" i="4"/>
  <c r="C53" i="4" s="1"/>
  <c r="BR22" i="2"/>
  <c r="C29" i="4"/>
  <c r="C46" i="4"/>
  <c r="C45" i="4" s="1"/>
  <c r="O54" i="3"/>
  <c r="N195" i="3"/>
  <c r="N395" i="3"/>
  <c r="N245" i="3"/>
  <c r="N103" i="3"/>
  <c r="N95" i="3"/>
  <c r="N503" i="3"/>
  <c r="N295" i="3"/>
  <c r="Q157" i="3"/>
  <c r="N453" i="3"/>
  <c r="N445" i="3"/>
  <c r="Q507" i="3"/>
  <c r="O26" i="3"/>
  <c r="Q307" i="3"/>
  <c r="I406" i="3"/>
  <c r="N100" i="3"/>
  <c r="N207" i="3"/>
  <c r="Q257" i="3"/>
  <c r="N278" i="3"/>
  <c r="I356" i="3"/>
  <c r="H106" i="3"/>
  <c r="Q407" i="3"/>
  <c r="Q107" i="3"/>
  <c r="N478" i="3"/>
  <c r="O10" i="3"/>
  <c r="O12" i="3"/>
  <c r="O21" i="3"/>
  <c r="O22" i="3"/>
  <c r="O23" i="3"/>
  <c r="O24" i="3"/>
  <c r="O37" i="3"/>
  <c r="O48" i="3"/>
  <c r="K357" i="3"/>
  <c r="N407" i="3"/>
  <c r="N457" i="3"/>
  <c r="O14" i="3"/>
  <c r="H356" i="3"/>
  <c r="Q57" i="3"/>
  <c r="O34" i="3"/>
  <c r="O35" i="3"/>
  <c r="O36" i="3"/>
  <c r="Q207" i="3"/>
  <c r="H256" i="3"/>
  <c r="N307" i="3"/>
  <c r="Q357" i="3"/>
  <c r="N528" i="3"/>
  <c r="H206" i="3"/>
  <c r="I456" i="3"/>
  <c r="O18" i="3"/>
  <c r="N7" i="3"/>
  <c r="N57" i="3"/>
  <c r="O15" i="3"/>
  <c r="O20" i="3"/>
  <c r="Q7" i="3"/>
  <c r="O46" i="3"/>
  <c r="O47" i="3"/>
  <c r="O51" i="3"/>
  <c r="I156" i="3"/>
  <c r="N107" i="3"/>
  <c r="N157" i="3"/>
  <c r="O16" i="3"/>
  <c r="I256" i="3"/>
  <c r="O17" i="3"/>
  <c r="H306" i="3"/>
  <c r="K307" i="3"/>
  <c r="N328" i="3"/>
  <c r="O52" i="3"/>
  <c r="N357" i="3"/>
  <c r="H406" i="3"/>
  <c r="Q457" i="3"/>
  <c r="H556" i="3"/>
  <c r="H456" i="3"/>
  <c r="N378" i="3"/>
  <c r="N28" i="3"/>
  <c r="O55" i="3"/>
  <c r="N257" i="3"/>
  <c r="N428" i="3"/>
  <c r="H506" i="3"/>
  <c r="N507" i="3"/>
  <c r="I506" i="3"/>
  <c r="O27" i="3"/>
  <c r="N45" i="3"/>
  <c r="N50" i="3"/>
  <c r="N53" i="3"/>
  <c r="I306" i="3"/>
  <c r="G389" i="3"/>
  <c r="I206" i="3"/>
  <c r="I556" i="3"/>
  <c r="I106" i="3"/>
  <c r="EA15" i="2"/>
  <c r="EI15" i="2"/>
  <c r="EA8" i="2"/>
  <c r="C13" i="2"/>
  <c r="E8" i="2" l="1"/>
  <c r="D8" i="5"/>
  <c r="E8" i="5" s="1"/>
  <c r="E15" i="2"/>
  <c r="C15" i="2"/>
  <c r="E21" i="2"/>
  <c r="I557" i="3"/>
  <c r="CX15" i="2"/>
  <c r="CU15" i="2"/>
  <c r="EA21" i="2"/>
  <c r="K79" i="3"/>
  <c r="K529" i="3"/>
  <c r="K379" i="3"/>
  <c r="K29" i="3"/>
  <c r="K429" i="3"/>
  <c r="K279" i="3"/>
  <c r="K329" i="3"/>
  <c r="K369" i="3"/>
  <c r="K19" i="3"/>
  <c r="K469" i="3"/>
  <c r="K169" i="3"/>
  <c r="K519" i="3"/>
  <c r="K269" i="3"/>
  <c r="K419" i="3"/>
  <c r="K319" i="3"/>
  <c r="K69" i="3"/>
  <c r="K219" i="3"/>
  <c r="N128" i="3"/>
  <c r="M107" i="3" s="1"/>
  <c r="M307" i="3"/>
  <c r="CX21" i="2"/>
  <c r="CU21" i="2"/>
  <c r="M157" i="3"/>
  <c r="D13" i="6"/>
  <c r="D12" i="5"/>
  <c r="F12" i="5" s="1"/>
  <c r="D15" i="5"/>
  <c r="D16" i="6"/>
  <c r="D11" i="6"/>
  <c r="D10" i="5"/>
  <c r="D9" i="5"/>
  <c r="D10" i="6"/>
  <c r="D9" i="6"/>
  <c r="D18" i="6"/>
  <c r="D17" i="5"/>
  <c r="D15" i="6"/>
  <c r="D16" i="5"/>
  <c r="F16" i="5" s="1"/>
  <c r="D17" i="6"/>
  <c r="D11" i="5"/>
  <c r="D12" i="6"/>
  <c r="D19" i="6"/>
  <c r="M207" i="3"/>
  <c r="M57" i="3"/>
  <c r="M457" i="3"/>
  <c r="M560" i="3"/>
  <c r="M257" i="3"/>
  <c r="M562" i="3"/>
  <c r="M507" i="3"/>
  <c r="M357" i="3"/>
  <c r="H557" i="3"/>
  <c r="M561" i="3"/>
  <c r="M558" i="3"/>
  <c r="M407" i="3"/>
  <c r="M7" i="3"/>
  <c r="D14" i="6" l="1"/>
  <c r="D14" i="5"/>
  <c r="G14" i="5" s="1"/>
  <c r="H14" i="5" s="1"/>
  <c r="C21" i="2"/>
  <c r="C8" i="2"/>
  <c r="E15" i="5"/>
  <c r="F15" i="5"/>
  <c r="G17" i="5"/>
  <c r="H17" i="5" s="1"/>
  <c r="F17" i="5"/>
  <c r="G9" i="5"/>
  <c r="H9" i="5" s="1"/>
  <c r="G10" i="5"/>
  <c r="H10" i="5" s="1"/>
  <c r="D7" i="5"/>
  <c r="D8" i="6"/>
  <c r="D20" i="6" s="1"/>
  <c r="M559" i="3"/>
  <c r="D13" i="5"/>
  <c r="G8" i="5"/>
  <c r="H8" i="5" s="1"/>
  <c r="E10" i="5"/>
  <c r="G18" i="5"/>
  <c r="H18" i="5" s="1"/>
  <c r="E18" i="5"/>
  <c r="G16" i="5"/>
  <c r="H16" i="5" s="1"/>
  <c r="E16" i="5"/>
  <c r="E9" i="5"/>
  <c r="G15" i="5"/>
  <c r="H15" i="5" s="1"/>
  <c r="G12" i="5"/>
  <c r="H12" i="5" s="1"/>
  <c r="E12" i="5"/>
  <c r="E17" i="5"/>
  <c r="G11" i="5"/>
  <c r="H11" i="5" s="1"/>
  <c r="E11" i="5"/>
  <c r="M557" i="3"/>
  <c r="E14" i="5" l="1"/>
  <c r="D7" i="6"/>
  <c r="G7" i="5"/>
  <c r="H7" i="5" s="1"/>
  <c r="D6" i="5"/>
  <c r="E6" i="5" s="1"/>
  <c r="E7" i="5"/>
  <c r="D19" i="5"/>
  <c r="G13" i="5"/>
  <c r="H13" i="5" s="1"/>
  <c r="E13" i="5"/>
  <c r="AW10" i="2"/>
  <c r="N72" i="3"/>
  <c r="F8" i="5" l="1"/>
  <c r="F14" i="5"/>
  <c r="F9" i="5"/>
  <c r="F11" i="5"/>
  <c r="F7" i="5"/>
  <c r="F13" i="5"/>
  <c r="G6" i="5"/>
  <c r="H6" i="5" s="1"/>
  <c r="F10" i="5"/>
  <c r="G19" i="5"/>
  <c r="H19" i="5" s="1"/>
  <c r="F6" i="5"/>
  <c r="E19" i="5"/>
</calcChain>
</file>

<file path=xl/sharedStrings.xml><?xml version="1.0" encoding="utf-8"?>
<sst xmlns="http://schemas.openxmlformats.org/spreadsheetml/2006/main" count="3124" uniqueCount="474">
  <si>
    <t>№ п/п</t>
  </si>
  <si>
    <t>оценка</t>
  </si>
  <si>
    <t>значение показателя</t>
  </si>
  <si>
    <t>рейтинг</t>
  </si>
  <si>
    <t>1. Оценка качества планирования расходов бюджета</t>
  </si>
  <si>
    <t>Наименование группы главных администраторов бюджетных средств / наименование главных администраторов бюджетных средств</t>
  </si>
  <si>
    <t>Р 1.3. Наличие и качество муниципальных правовых актов ГРБС, регулирующих внутренние бюджетные процедуры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</si>
  <si>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</si>
  <si>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</si>
  <si>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</si>
  <si>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</si>
  <si>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</si>
  <si>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 1.9. Изменение доли бюджетных ассигнований на реализацию муниципальных программ города Югорска</t>
  </si>
  <si>
    <t>Р 1.11. 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</si>
  <si>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 1.12. Качество планирования расходов: доля суммы изменений в сводную бюджетную роспись и бюджетную роспись ГРБС за счет перераспределения ассигнований внутри ГРБС</t>
  </si>
  <si>
    <t xml:space="preserve">Р 1.13. Соблюдение сроков представления ГРБС фрагментов реестров расходных обязательств в департамент финансов </t>
  </si>
  <si>
    <t>Р 1.15. 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</t>
  </si>
  <si>
    <t>Р 1.16. Наличие результатов контроля за выполнением муниципальных заданий на предоставление муниципальных услуг (выполнение работ) юридическим и физическим лицам в соответствии с утвержденным порядком</t>
  </si>
  <si>
    <t>Р 1.17. Изучение мнения населения о качестве оказания муниципальных услуг (выполнения работ) в соответствии с установленным порядком</t>
  </si>
  <si>
    <t>Р 1.19. Проведение мониторинга качества финансового менеджмента, осуществляемого подведомственными ГРБС муниципальными учреждениями, в соответствии с утвержденным правовым актом ГРБС</t>
  </si>
  <si>
    <t>Р 1.20. Обеспечение открытости информации о ГРБС в отчетном году</t>
  </si>
  <si>
    <t>2. Оценка результатов исполнения бюджета</t>
  </si>
  <si>
    <t>Р 2.1. Соблюдение сроков представления утверждённой бюджетной росписи ГРБС в департамент финансов</t>
  </si>
  <si>
    <t xml:space="preserve">Р 2.2. Доля исполненных бюджетных ассигнований </t>
  </si>
  <si>
    <t>Р 2.3. Равномерность расходов</t>
  </si>
  <si>
    <t>Р 2.4. Соблюдение порядка составления и ведения кассового плана исполнения бюджета города Югорска</t>
  </si>
  <si>
    <t>Р 2.8. Доля выполненных целевых показателей муниципальных программ города Югорска, характеризующих результаты их реализации, от общего количества утвержденных целевых показателей муниципальных программ города Югорска</t>
  </si>
  <si>
    <t>Р 2.9.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</si>
  <si>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3. Оценка состояния учёта и отчётности</t>
  </si>
  <si>
    <t xml:space="preserve">Р 3.1. Соблюдение сроков формирования и представления в департамент финансов отчётности об исполнении бюджета </t>
  </si>
  <si>
    <t xml:space="preserve">Р 3.2. Качество представленной бюджетной отчетности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</si>
  <si>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</si>
  <si>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 xml:space="preserve">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</si>
  <si>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4. Оценка исполнения судебных актов</t>
  </si>
  <si>
    <t>Р 4.1. 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</si>
  <si>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Р 4.2. Доля исполненных ГАБС исполнительных документов в общем объёме предъявленных к взысканию исполнительных документов</t>
  </si>
  <si>
    <t>ГАБС, не имеющие подведомственную сеть учреждений, либо имеющие в подведомственности только муниципальные казенные учреждения</t>
  </si>
  <si>
    <t>Дума города Югорска</t>
  </si>
  <si>
    <t>Администрация города Югорска</t>
  </si>
  <si>
    <t>4</t>
  </si>
  <si>
    <t>МКУ "Централизованная бухгалтерия"</t>
  </si>
  <si>
    <t>МКУ "Служба обеспечения органов местного самоуправления"</t>
  </si>
  <si>
    <t xml:space="preserve">Департамент финансов </t>
  </si>
  <si>
    <t xml:space="preserve">Департамент жилищно-коммунального и строительного комплекса </t>
  </si>
  <si>
    <t>ГАБС, имеющие в подведомственности муниципальные бюджетные, автономные  и казенные учреждения</t>
  </si>
  <si>
    <t xml:space="preserve">Департамент муниципальной собственности и градостроительства </t>
  </si>
  <si>
    <t>8</t>
  </si>
  <si>
    <t xml:space="preserve">Управление образования </t>
  </si>
  <si>
    <t>9</t>
  </si>
  <si>
    <t xml:space="preserve">Управление культуры </t>
  </si>
  <si>
    <t>10</t>
  </si>
  <si>
    <t xml:space="preserve">Управление социальной политики </t>
  </si>
  <si>
    <t>5. Оценка кадрового потенциала экономических и бухгалтерских служб</t>
  </si>
  <si>
    <t>Р 5.1. Доля специалистов экономических и бухгалтерских служб, имеющих высшее образование, от общего количества специалистов экономических и бухгалтерских служб</t>
  </si>
  <si>
    <t>Р 5.2. Уровень укомплектованности кадрами экономических и бухгалтерских служб</t>
  </si>
  <si>
    <t>11</t>
  </si>
  <si>
    <t>-</t>
  </si>
  <si>
    <t>х</t>
  </si>
  <si>
    <t>7</t>
  </si>
  <si>
    <t>5</t>
  </si>
  <si>
    <t>Среднее значение по ГАБС</t>
  </si>
  <si>
    <t>Итоговая балльная оценка качества финансового менеджмента (Gn)</t>
  </si>
  <si>
    <t>Рейтинговая оценка (R)</t>
  </si>
  <si>
    <t>оценка в баллах</t>
  </si>
  <si>
    <t>Приложение 1 к результатам Мониторинга</t>
  </si>
  <si>
    <t>Р 1.14. Наличие/отсутствие необоснованных направлений расходов, включенных ГРБС в проект бюджета на очередной финансовый год и плановый период</t>
  </si>
  <si>
    <t>Р 2.5. Качество составления ГРБС прогнозов отдельных кассовых выплат по расходам</t>
  </si>
  <si>
    <t>Р 2.10. Удельный вес подведомственных муниципальных учреждений с долей доходов от приносящей доход деятельности в общей структуре доходов свыше 5%</t>
  </si>
  <si>
    <t xml:space="preserve">Р 2.11. Динамика объема доходов муниципальных бюджетных и автономных учреждений, подведомственных ГРБС, от приносящей доход деятельности </t>
  </si>
  <si>
    <t>Р 2.12. Динамика объема доходов муниципальных бюджетных и автономных учреждений, подведомственных ГРБС, от оказания платных услуг</t>
  </si>
  <si>
    <t>Р 2.13. Процент исполнения доходов, администрируемых ГАДБ</t>
  </si>
  <si>
    <t>Р 2.14. Доля дебиторской задолженности по доходам  ГАДБ без учета безвозмездных поступлений  в общем объёме доходов</t>
  </si>
  <si>
    <t>Р 2.15. Доля дебиторской задолженности по расходам в общем объёме расходов</t>
  </si>
  <si>
    <t>Р 2.16. Доля кредиторской задолженности по расходам в общем объёме расходов</t>
  </si>
  <si>
    <t>Полнота предложений по введению новых (увеличению действующих) расходных обязательств, представленных ГРБС для внесения изменений в решение Думы города о бюджете</t>
  </si>
  <si>
    <t>Р 1.18. Полнота предложений по введению новых (увеличению действующих) расходных обязательств, представленных ГРБС для внесения изменений в решение Думы города о бюджете</t>
  </si>
  <si>
    <t>Приложение 2 к результатам Мониторинга</t>
  </si>
  <si>
    <t>Наименование ГАБС</t>
  </si>
  <si>
    <t>Наименование группы показателей, наименование показателя</t>
  </si>
  <si>
    <t>Код показателя</t>
  </si>
  <si>
    <t>Значение показателя за период, предшествующий отчетному, Pij</t>
  </si>
  <si>
    <t>Значение показателя за отчетный период, Pij</t>
  </si>
  <si>
    <t>Динамика значений показателя</t>
  </si>
  <si>
    <t>Отклонение значения показателя за отчетный период Pij от максимально возможного значения показателя</t>
  </si>
  <si>
    <t>Оценка показателя в баллах за период, предшествующий отчетному, Epij</t>
  </si>
  <si>
    <t>Оценка показателя в баллах за отчетный период, Epij</t>
  </si>
  <si>
    <t>Среднее значение оценки по показателю (SEpij)</t>
  </si>
  <si>
    <t>Отклонение значения оценки показателя Epij за отчетный период  от среднего значения оценки по показателю</t>
  </si>
  <si>
    <t>Примечание (причины, обусловившие уровень выполнения показателя)</t>
  </si>
  <si>
    <t>Суммарная оценка по ГАБС (ОК)</t>
  </si>
  <si>
    <t xml:space="preserve">Оценка показателя в баллах </t>
  </si>
  <si>
    <t xml:space="preserve">Среднее значение оценки по показателю </t>
  </si>
  <si>
    <t>Максимально возможная (наилучшая) оценка качества финанового менеджмента (МАХ)</t>
  </si>
  <si>
    <t>Максимально возможная (наилучшая) оценка качества финанового менеджмента (МАХ) по ГРБС</t>
  </si>
  <si>
    <t>гр.6=гр.5-гр.4</t>
  </si>
  <si>
    <t>гр.7=100-гр.5</t>
  </si>
  <si>
    <t>гр.11= гр.9-гр.10</t>
  </si>
  <si>
    <t>Оценка качества планирования расходов бюджета</t>
  </si>
  <si>
    <t>Р1.1</t>
  </si>
  <si>
    <t>Представление информации ГАБС не требуется</t>
  </si>
  <si>
    <t>Р1.2</t>
  </si>
  <si>
    <t>Наличие и качество муниципальных правовых актов ГРБС, регулирующих внутренние бюджетные процедуры</t>
  </si>
  <si>
    <t>Р1.3</t>
  </si>
  <si>
    <t xml:space="preserve">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</si>
  <si>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Р1.4</t>
  </si>
  <si>
    <t xml:space="preserve">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</si>
  <si>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Р1.5</t>
  </si>
  <si>
    <t>Соблюдение сроков представления обоснований бюджетных ассигнований на очередной финансовый год и плановый период (далее - ОБАС) в департамент финансов</t>
  </si>
  <si>
    <t>Р1.6</t>
  </si>
  <si>
    <t>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</si>
  <si>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Р1.7</t>
  </si>
  <si>
    <t>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</si>
  <si>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Р1.8</t>
  </si>
  <si>
    <t>Изменение доли бюджетных ассигнований на реализацию муниципальных программ города Югорска</t>
  </si>
  <si>
    <t>Р1.9</t>
  </si>
  <si>
    <t>Бюджетные ассигнования ГРБС не включены в муниципальные программы города Югорска</t>
  </si>
  <si>
    <t>Р1.10</t>
  </si>
  <si>
    <t>ГРБС не формирует муниципальные программы города Югорска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</si>
  <si>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</si>
  <si>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Р1.11</t>
  </si>
  <si>
    <t>Качество планирования расходов: доля суммы изменений в сводную бюджетную роспись и бюджетную роспись ГРБС за счет перераспределения ассигнований внутри ГРБС</t>
  </si>
  <si>
    <t>Р1.12</t>
  </si>
  <si>
    <t xml:space="preserve">Соблюдение сроков представления ГРБС фрагментов реестров расходных обязательств в департамент финансов </t>
  </si>
  <si>
    <t>Р1.13</t>
  </si>
  <si>
    <t>Наличие/отсутствие необоснованных направлений расходов, включенных ГРБС в проект бюджета на очередной финансовый год и плановый период</t>
  </si>
  <si>
    <t>Р1.14</t>
  </si>
  <si>
    <t>В проект бюджета на очередной финансовый год и плановый период включаются только обоснованные направления расходов</t>
  </si>
  <si>
    <t>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</t>
  </si>
  <si>
    <t>Р1.15</t>
  </si>
  <si>
    <t>ГРБС не осуществляет оказание муниципальных услуг (выполнение работ) физическим и юридическим лицам в соответствии с муниципальными заданиями</t>
  </si>
  <si>
    <t>Наличие результатов контроля за выполнением муниципальных заданий на предоставление муниципальных услуг (выполнение работ) юридическим и физическим лицам в соответствии с утвержденным порядком</t>
  </si>
  <si>
    <t>Р1.16</t>
  </si>
  <si>
    <t>Изучение мнения населения о качестве оказания муниципальных услуг (выполнения работ) в соответствии с установленным порядком</t>
  </si>
  <si>
    <t>Р1.17</t>
  </si>
  <si>
    <t>Р1.18</t>
  </si>
  <si>
    <t>ГРБС не обосновал предложения по введению новых (увеличению действующих) расходных обяхательств</t>
  </si>
  <si>
    <t>Проведение мониторинга качества финансового менеджмента, осуществляемого подведомственными ГРБС муниципальными учреждениями, в соответствии с утвержденным правовым актом ГРБС</t>
  </si>
  <si>
    <t>Р1.19</t>
  </si>
  <si>
    <t>ГРБС не имеет подведомственных муниципальных учреждений</t>
  </si>
  <si>
    <t>Обеспечение открытости информации о ГРБС в отчетном году</t>
  </si>
  <si>
    <t>Р1.20</t>
  </si>
  <si>
    <t>ГРБС не является ответственным исполнителем муниципальных программ города Югорска, и не выполняет функции учредителя в отношении муниципальных учреждений</t>
  </si>
  <si>
    <t>Оценка результатов исполнения бюджета</t>
  </si>
  <si>
    <t>Соблюдение сроков представления утверждённой бюджетной росписи ГРБС в департамент финансов</t>
  </si>
  <si>
    <t>Р2.1</t>
  </si>
  <si>
    <t xml:space="preserve">Доля исполненных бюджетных ассигнований </t>
  </si>
  <si>
    <t>Р2.2</t>
  </si>
  <si>
    <t>Равномерность расходов</t>
  </si>
  <si>
    <t>Р2.3</t>
  </si>
  <si>
    <t>Соблюдение порядка составления и ведения кассового плана исполнения бюджета города Югорска</t>
  </si>
  <si>
    <t>Р2.4</t>
  </si>
  <si>
    <t>Качество составления ГРБС прогнозов отдельных кассовых выплат по расходам</t>
  </si>
  <si>
    <t>Р2.5</t>
  </si>
  <si>
    <t>Р2.6</t>
  </si>
  <si>
    <t>Р2.7</t>
  </si>
  <si>
    <t>Доля выполненных целевых показателей муниципальных программ города Югорска, характеризующих результаты их реализации, от общего количества утвержденных целевых показателей муниципальных программ города Югорска</t>
  </si>
  <si>
    <t>Р2.8</t>
  </si>
  <si>
    <t xml:space="preserve">ГРБС не является ответственным исполнителем (соисполнителем) муниципальных программ города </t>
  </si>
  <si>
    <t>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</si>
  <si>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Р2.9</t>
  </si>
  <si>
    <t>ГРБС не исполняет функции учредителя</t>
  </si>
  <si>
    <t>Удельный вес подведомственных муниципальных учреждений с долей доходов от приносящей доход деятельности в общей структуре доходов свыше 5%</t>
  </si>
  <si>
    <t>Р2.10</t>
  </si>
  <si>
    <t>ГРБС не имеет подведомственных муниципальных бюджетных и автономных учреждений</t>
  </si>
  <si>
    <t xml:space="preserve">Динамика объема доходов муниципальных бюджетных и автономных учреждений, подведомственных ГРБС, от приносящей доход деятельности </t>
  </si>
  <si>
    <t>Р2.11</t>
  </si>
  <si>
    <t>ГАБС не имеет подведомственных муниципальных бюджетных и автономных учреждений</t>
  </si>
  <si>
    <t>Динамика объема доходов муниципальных бюджетных и автономных учреждений, подведомственных ГРБС, от оказания платных услуг</t>
  </si>
  <si>
    <t>Р2.12</t>
  </si>
  <si>
    <t>Процент исполнения доходов, администрируемых ГАДБ</t>
  </si>
  <si>
    <t>Р2.13</t>
  </si>
  <si>
    <t>ГАБС не является ГАДБ</t>
  </si>
  <si>
    <t>Доля дебиторской задолженности по доходам  ГАДБ без учета безвозмездных поступлений  в общем объёме доходов</t>
  </si>
  <si>
    <t>Р2.14</t>
  </si>
  <si>
    <t>Доля дебиторской задолженности по расходам в общем объёме расходов</t>
  </si>
  <si>
    <t>Р2.15</t>
  </si>
  <si>
    <t>Доля кредиторской задолженности по расходам в общем объёме расходов</t>
  </si>
  <si>
    <t>Р2.16</t>
  </si>
  <si>
    <t>Оценка состояния учёта и отчётности</t>
  </si>
  <si>
    <t xml:space="preserve">Соблюдение сроков формирования и представления в департамент финансов отчётности об исполнении бюджета </t>
  </si>
  <si>
    <t>Р3.1</t>
  </si>
  <si>
    <t xml:space="preserve">Качество представленной бюджетной отчетности </t>
  </si>
  <si>
    <t>Р3.2</t>
  </si>
  <si>
    <t xml:space="preserve">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</si>
  <si>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Р3.3</t>
  </si>
  <si>
    <t>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</si>
  <si>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Р3.4</t>
  </si>
  <si>
    <t>Оценка исполнения судебных актов</t>
  </si>
  <si>
    <t>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</si>
  <si>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Р4.1</t>
  </si>
  <si>
    <t>Доля исполненных ГАБС исполнительных документов в общем объёме предъявленных к взысканию исполнительных документов</t>
  </si>
  <si>
    <t>Р4.2</t>
  </si>
  <si>
    <t>Отсутствуют исполнительные документы, подлежащие исполнению</t>
  </si>
  <si>
    <t>Оценка кадрового потенциала экономических и бухгалтерских служб</t>
  </si>
  <si>
    <t>Доля специалистов экономических и бухгалтерских служб, имеющих высшее образование, от общего количества специалистов экономических и бухгалтерских служб</t>
  </si>
  <si>
    <t>Р5.1</t>
  </si>
  <si>
    <t>Уровень укомплектованности кадрами экономических и бухгалтерских служб</t>
  </si>
  <si>
    <t>Р5.2</t>
  </si>
  <si>
    <t>Штат экономических и бухгалтерских служб укомплектован</t>
  </si>
  <si>
    <t>Итоговая оценка по ГАБС</t>
  </si>
  <si>
    <t>почему еще считает и бухгалтерия?</t>
  </si>
  <si>
    <t>9 из 10 специалистов экономических и бухгалтерских служб, имеют высшее образование</t>
  </si>
  <si>
    <t>Итого по ГАБС</t>
  </si>
  <si>
    <t>ОБАС представлены в департамент финансов с нарушением установленного срока</t>
  </si>
  <si>
    <t>Не является ответственным исполнителем, не формирует муниципальные программы города Югорска</t>
  </si>
  <si>
    <t>ГРБС (МАУ) не формирует фрагменты реестров расходных обязательств, расходные обязательства учреждения входят в состав реестра ГРБС Администрации города Югорска</t>
  </si>
  <si>
    <t>Не направлял в течение финансового года письма с предложениями по введению новых (увеличению действующих) расходных обязательств</t>
  </si>
  <si>
    <t>Мониторинг качества финансового менеджмента, осуществляемого подведомственными ГРБС муниципальными учреждениями не проводится</t>
  </si>
  <si>
    <t>Не формирует отдельную бюджетную роспись ГРБС, бюджетные ассигнования входят в состав бюджетной росписи Администрации города Югорска</t>
  </si>
  <si>
    <t>Не формирует отдельный кассовый план исполнения бюджета, бюджетные ассигнования входят в состав кассового плана исполнения бюджета Администрации города Югорска</t>
  </si>
  <si>
    <t>УЭП (МАУ) не формирует отдельный кассовый план исполнения бюджета, бюджетные ассигнования входят в состав кассового плана исполнения бюджета Администрации города Югорска</t>
  </si>
  <si>
    <t>почему отнимали от 110 и от 100</t>
  </si>
  <si>
    <t>3 из 3 специалистов экономических и бухгалтерских служб, имеют высшее образование</t>
  </si>
  <si>
    <t>МКУ не формирует фрагменты реестров расходных обязательств, расходные обязательства учреждения входят в состав реестра ГРБС Администрации города Югорска</t>
  </si>
  <si>
    <t>МКУ не осуществляет оказание муниципальных услуг (выполнение работ) физическим и юридическим лицам в соответствии с муниципальными заданиями</t>
  </si>
  <si>
    <t>МКУ не имеет подведомственных муниципальных учреждений</t>
  </si>
  <si>
    <t>в Р2.3 отнималось от 50?? Гр. 7 Почему</t>
  </si>
  <si>
    <t>МКУ не исполняет функции учредителя</t>
  </si>
  <si>
    <t>МКУ не имеет подведомственных муниципальных бюджетных и автономных учреждений</t>
  </si>
  <si>
    <t>МКУ не осуществляет деятельность приносящюю доход</t>
  </si>
  <si>
    <t>МКУ не оказывает платные услуги</t>
  </si>
  <si>
    <t>почему отнимали 100 и от 110</t>
  </si>
  <si>
    <t>В структуре отсутствуют экономическая и бухгалтерская службы</t>
  </si>
  <si>
    <t>Департамент финансов администрации города Югорска</t>
  </si>
  <si>
    <t>Вся информация, отчеты, аналитические данные по вопросам планирования и исполнения бюджета города, представленны в департамент финансов качественно</t>
  </si>
  <si>
    <t>Из 13 сотрудников бухгалтерских и экономических служб 13 имеют высшее образование</t>
  </si>
  <si>
    <t>Департамент муниципальной собственности и градостроительства администрации города Югорска</t>
  </si>
  <si>
    <t>Из 8 работников экономических и бухгалтерских служб 8 имеют высшее образование</t>
  </si>
  <si>
    <t>Управление образования администрации города Югорска</t>
  </si>
  <si>
    <t>Определение объема финансового обеспечения выполнения муниципальных заданий муниципальными учреждениями определяется на основе норматива затрат</t>
  </si>
  <si>
    <t>Управление культуры администрации города Югорска</t>
  </si>
  <si>
    <t>в расчетах рост</t>
  </si>
  <si>
    <t>В структуре  ГРБС отсутствуют бухгалтерские и экономические службы</t>
  </si>
  <si>
    <t>Управление социальной политики администрации города Югорска</t>
  </si>
  <si>
    <t>Департамент жилищно-коммунального и строительного комплекса администрации города Югорска</t>
  </si>
  <si>
    <t>Средняя оценка по ГАБС</t>
  </si>
  <si>
    <t>ср.по ГАБС</t>
  </si>
  <si>
    <t>ср. по 1</t>
  </si>
  <si>
    <t>ср. по 2</t>
  </si>
  <si>
    <t>ср. по 3</t>
  </si>
  <si>
    <t>ср. по 4</t>
  </si>
  <si>
    <t>ср. по 5</t>
  </si>
  <si>
    <t>Приложение 3 к результатам Мониторинга</t>
  </si>
  <si>
    <t>ГАБС, получившее оценку по показателю</t>
  </si>
  <si>
    <t>ГАБС, к которым показатель не применим</t>
  </si>
  <si>
    <t>наихудшую</t>
  </si>
  <si>
    <t>ниже среднего значения</t>
  </si>
  <si>
    <t>выше среднего значения</t>
  </si>
  <si>
    <t>наилучшую</t>
  </si>
  <si>
    <t>Оценка качества планирования расходов</t>
  </si>
  <si>
    <t>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</t>
  </si>
  <si>
    <t xml:space="preserve">
</t>
  </si>
  <si>
    <t xml:space="preserve">
</t>
  </si>
  <si>
    <t xml:space="preserve">Дума города Югорска
</t>
  </si>
  <si>
    <t xml:space="preserve"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</si>
  <si>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>Дума города Югорска
МКУ "Централизованная бухгалтерия"
МКУ "Служба обеспечения органов местного самоуправления"</t>
  </si>
  <si>
    <t xml:space="preserve">Департамент муниципальной собственности и градостроительства 
Департамент жилищно-коммунального и строительного комплекса </t>
  </si>
  <si>
    <t>Департамент финансов</t>
  </si>
  <si>
    <t>Приложение 4 к результатам Мониторинга</t>
  </si>
  <si>
    <t>Отклонение значения итоговой балльной оценки от максимально возможной (наилучшей) оценки</t>
  </si>
  <si>
    <t>Отклонение значения итоговой балльной оценки от средней итоговой балльной оценки качества финансового менеджмента ГАБС (MR)</t>
  </si>
  <si>
    <t>гр.5=100-гр.4</t>
  </si>
  <si>
    <t>гр.7=гр.4-гр.3</t>
  </si>
  <si>
    <t>гр.8=гр.7/гр.3*100</t>
  </si>
  <si>
    <t>Приложение 5 к результатам Мониторинга</t>
  </si>
  <si>
    <t>Наименование группы ГАБС / наименование ГАБС</t>
  </si>
  <si>
    <t>Рейтинг ГАБС по уровню качества финансового менеджмента (R)</t>
  </si>
  <si>
    <t>Характеристика уровня качества финансового менеджмента</t>
  </si>
  <si>
    <t>средний</t>
  </si>
  <si>
    <t>высокий</t>
  </si>
  <si>
    <t>Средняя итоговая балльная оценка качества финансового менеджмента ГАБС (MR)</t>
  </si>
  <si>
    <t>Х</t>
  </si>
  <si>
    <t>1 проект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</si>
  <si>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красным, что сделано</t>
  </si>
  <si>
    <t>В структуре отсутствуют экономическая и бухгалтерская служба</t>
  </si>
  <si>
    <t>1 бюджетная роспись ГРБС представлены в департамент финансов с нарушением сроков</t>
  </si>
  <si>
    <t>Отрицательная динамика показателя связана с поступлением целеых средств в 2016 году в сумме 25 на Кванториум</t>
  </si>
  <si>
    <t>Департамент экономического развития(МАУ "Многофункциональный центр предоставления государственных и муниципальных услуг")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</si>
  <si>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</si>
  <si>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</si>
  <si>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1.10. 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экономической политики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</si>
  <si>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 2.6.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</si>
  <si>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Р 2.7.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</si>
  <si>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</si>
  <si>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Соблюдение сроков представления в департамент экономического развития и проектного управления  администрации города Югорска информации, необходимой для разработки прогноза социально-экономического развития города</t>
  </si>
  <si>
    <t>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</si>
  <si>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экономического развития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</si>
  <si>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 департаменте экономического развития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</si>
  <si>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</si>
  <si>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Соблюдение сроков представления в 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</si>
  <si>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</si>
  <si>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</si>
  <si>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</si>
  <si>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>Дума города Югорска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</si>
  <si>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</si>
  <si>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  
Управление социальной политики Управление культуры  
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</si>
  <si>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
Управление культуры 
Управление социальной политики </t>
  </si>
  <si>
    <t xml:space="preserve"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
Управление культуры 
Управление социальной политики 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</si>
  <si>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</si>
  <si>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</t>
  </si>
  <si>
    <t>Замечаний по составлению и ведению кассового плана нет</t>
  </si>
  <si>
    <t>19 из 19 работников экономических и бухгалтерских служб имеют высшее образование</t>
  </si>
  <si>
    <t xml:space="preserve">16 из 20 документов представленны ГАБС в департамент финансов своевременно, в соответствии с утвержденным Графиком </t>
  </si>
  <si>
    <t>16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</si>
  <si>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Доля дебиторской задолженности в 2018 году составила 0, т.к. дебиторская задолженность по доходам у ГАДБ в отчетном году отсутствует.</t>
  </si>
  <si>
    <t>ГАБС не является ГАДБ, не может быть дебиторской задолженности по доходам</t>
  </si>
  <si>
    <t>Дебиторская задолженность по расходам отсутствует.</t>
  </si>
  <si>
    <t>Годовая отчетность за 2018 год представлена в полном объеме форм и в сроки, установленные приказом департамента финансов администрации города Югорска</t>
  </si>
  <si>
    <t xml:space="preserve">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</si>
  <si>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</si>
  <si>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</si>
  <si>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</si>
  <si>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Администрация города Югорска
Департамент муниципальной собственности и градостроительства 
Департамент жилищно-коммунального и строительного комплекса                           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
Дума города Югорска       
Управление образования                          </t>
  </si>
  <si>
    <t xml:space="preserve">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Администрация города Югорска
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</si>
  <si>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 
Управление культуры 
Управление социальной политики Департамент муниципальной собственности и градостроительства </t>
  </si>
  <si>
    <t>ГРБС достаточно полно обосновал предложения по введению новых (увеличению действующих) расходных обяхательств</t>
  </si>
  <si>
    <t xml:space="preserve">Департамент финансов
Департамент жилищно-коммунального и строительного комплекса                                    
Администрация города Югорска
</t>
  </si>
  <si>
    <t>ОБАС  представлены в департамент финансов своевременно</t>
  </si>
  <si>
    <t xml:space="preserve">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Управление культуры 
Управление социальной политики 
</t>
  </si>
  <si>
    <t>Департамент муниципальной собственности и градостроительства</t>
  </si>
  <si>
    <t xml:space="preserve">МКУ "Служба обеспечения органов местного самоуправления"         </t>
  </si>
  <si>
    <t xml:space="preserve">МКУ "Централизованная бухгалтерия"
Управление культуры 
Управление социальной политики </t>
  </si>
  <si>
    <t>Департамент жилищно-коммунального и строительного комплекса 
Администрация города Югорска</t>
  </si>
  <si>
    <t>МКУ "Служба обеспечения органов местного самоуправления"
Управление культуры
Управление социальной политики
Дума города Югорска</t>
  </si>
  <si>
    <t>Департамент финансов 
Департамент муниципальной собственности и градостроительства 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                  Управление образования</t>
  </si>
  <si>
    <t xml:space="preserve">МКУ "Служба обеспечения органов местного самоуправления"
Управление культуры
Управление социальной политики
Дума города Югорска
</t>
  </si>
  <si>
    <t>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Департамент муниципальной собственности и градостроительства 
Управление культуры 
Управление социальной политики 
Департамент жилищно-коммунального и строительного комплекса 
Управление образования</t>
  </si>
  <si>
    <t xml:space="preserve">Администрация города Югорска
Департамент финансов 
Дума города Югорска
Департамент жилищно-коммунального и строительного комплекса 
Управление образования </t>
  </si>
  <si>
    <t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
Департамент жилищно-коммунального и строительного комплекса 
Департамент муниципальной собственности и градостроительства</t>
  </si>
  <si>
    <t>Кредиторская задолженность отсутствует полностью, или ее объём составляет менее 0,05</t>
  </si>
  <si>
    <t>Доля кредиторской задолженности в общем объеме расходов составляет меньше 0,5 %, это свидетельствует о небольшом объеме кредиторской задолженности на конец отчетного периода.</t>
  </si>
  <si>
    <t>Доля кредиторской задолженности снизилась, в отчетном периоде она отсутствует.</t>
  </si>
  <si>
    <t>Доля кредиторской задолженности в общем объеме расходов составляет меньше 5 %, это свидетельствует о небольшом объеме кредиторской задолженности на конец отчетного периода.</t>
  </si>
  <si>
    <t>Департамент муниципальной собственности и градостроительства 
Департамент финансов 
Управление культуры 
Управление социальной политики
Департамент жилищно-коммунального и строительного комплекса                                 
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</si>
  <si>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>Исполнительные документы не предъявлялись</t>
  </si>
  <si>
    <t>Итоговая балльная оценка качества финансового менеджмента (Gn) за 2018 год</t>
  </si>
  <si>
    <t xml:space="preserve">Дума города Югорска
Администрация города Югорска 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</si>
  <si>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</si>
  <si>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Департамент муниципальной собственности и градостроительства 
Департамент жилищно-коммунального и строительного комплекса </t>
  </si>
  <si>
    <t xml:space="preserve">Управление образования Управление социальной политики Департамент муниципальной собственности и градостроительства  
МКУ "Служба обеспечения органов местного самоуправления"
Управление культуры
МКУ "Централизованная бухгалтерия"
Дума города Югорска   </t>
  </si>
  <si>
    <t>12 из 19 специалистов экономических и бухгалтерских служб, имеют высшее образование</t>
  </si>
  <si>
    <t>12 из 14 специалистов экономических и бухгалтерских служб, имеют высшее образование</t>
  </si>
  <si>
    <t>39 из 50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</si>
  <si>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2 из 12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</si>
  <si>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60 из 76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</si>
  <si>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53 из 66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</si>
  <si>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12 из 29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</si>
  <si>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59 из 64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</si>
  <si>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 xml:space="preserve">41 из 50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</si>
  <si>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66 из 66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</si>
  <si>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14 из 14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</si>
  <si>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2 из 12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</si>
  <si>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 из 12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</si>
  <si>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80 из 80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</si>
  <si>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68 из 76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</si>
  <si>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46 из 66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</si>
  <si>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9 из 29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</si>
  <si>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10 из 29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</si>
  <si>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64 из 64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</si>
  <si>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>Дебиторская задолженность по доходам в 2018 году составила 235,4% от общего объема доходов, в 2019 году - 204,49% от общего объема доходов в отчетном периоде. Показатель роста доли дебиторской задолженности имеет отрицательное значение, это говорит о снижении объема  дебиторской задолженности по доходам в 2019 году на 30,91% по сравнению с прошлым годом. Причиной существенного увеличения послужила начисленная дебиторская задолженность по счету 020523000 «Расчеты по доходам от платежей при пользовании природными ресурсами» (это сумма арендной платы за  неразграниченные земли) и
начисление доходов  будущих периодов по счету 020571000 «Расчеты по доходам от операций с основными средствами»  в связи с продажей имущества в рассрочку на 3 года. (Введение СГС "Аренда с 01.01.2018)</t>
  </si>
  <si>
    <t>Объем дебиторской задолженности по расходам за 2019 год незначителен, ниже среднего на 0,37 и не достигает целевого ориентира в 5%</t>
  </si>
  <si>
    <t>Объем дебиторской задолженности по расходам за 2019 год незначителен, ниже среднего на 0,55 и не достигает целевого ориентира в 5%</t>
  </si>
  <si>
    <t>Объем дебиторской задолженности по расходам за 2019 год незначителен, ниже среднего на 0,03 и не достигает целевого ориентира в 5%</t>
  </si>
  <si>
    <t>Объем дебиторской задолженности по расходам за 2019 год незначителен, ниже среднего на 0,49 и не достигает целевого ориентира в 5%</t>
  </si>
  <si>
    <t>Объем дебиторской задолженности по расходам за 2019 год незначителен, ниже среднего на 0,94 и не достигает целевого ориентира в 5%</t>
  </si>
  <si>
    <t>Объем дебиторской задолженности по расходам за 2019 год незначителен, ниже среднего на 0,67 и не достигает целевого ориентира в 5%</t>
  </si>
  <si>
    <t>Объем дебиторской задолженности по расходам за 2019 год незначителен, првышает среднее значение на 1,37 и не достигает целевого ориентира в 5%</t>
  </si>
  <si>
    <t>Объем дебиторской задолженности по расходам за 2019 год незначителен, ниже среднего на 0,71 и не достигает целевого ориентира в 5%</t>
  </si>
  <si>
    <t>Объем дебиторской задолженности по расходам за 2019 год незначителен, ниже среднего на 0,54 и не достигает целевого ориентира в 5%</t>
  </si>
  <si>
    <t>Годовая отчетность за 2019 год представлена в полном объеме форм и в сроки, установленные приказом департамента финансов администрации города Югорска</t>
  </si>
  <si>
    <t xml:space="preserve"> Первоначальный план утвержден в сумме 10,0 тыс.рублей. Уточненный план составил 2,2 тыс.рублей, фактически поступило 2,2 тыс.рублей или 100,0 % к уточненному плану.</t>
  </si>
  <si>
    <t xml:space="preserve"> Первоначальный план утвержден в сумме 295, 0 тыс.рублей. Уточненный план составил 559,2 тыс.рублей, фактически поступило 596,8 тыс.рублей или 106,7 % к уточненному плану.</t>
  </si>
  <si>
    <t xml:space="preserve"> Первоначальный план утвержден в сумме 80275,0 тыс.рублей. Уточненный план составил 112985,7 тыс.рублей, фактически поступило 117496,5 тыс.рублей или 104,0 % к уточненному плану.</t>
  </si>
  <si>
    <t>первоначальный план утвержден в сумме 100,0 тыс.рублей. Уточненный план составил 3906,1 тыс.рублей, фактически поступило 4 384,4 тыс.рублей или 112,2 % к уточненному плану.</t>
  </si>
  <si>
    <t>Первоначальный план утвержден в сумме 350,0 тыс.рублей. Уточненный план составил 9461,4 тыс.рублей, фактически поступило 9463,0 тыс.рублей или 100,0 % к уточненному плану.</t>
  </si>
  <si>
    <t xml:space="preserve">17 из 17 документов представленны ГАБС в департамент финансов своевременно, в соответствии с утвержденным Графиком </t>
  </si>
  <si>
    <t>Итоговая балльная оценка качества финансового менеджмента (Gn) за 2019 год</t>
  </si>
  <si>
    <r>
      <t>Динамика итоговой балльной оценки качества финансового менеджмента (за 2019 год к 2018 году) в абсолютном выражении (D</t>
    </r>
    <r>
      <rPr>
        <vertAlign val="subscript"/>
        <sz val="12"/>
        <rFont val="Times New Roman"/>
        <family val="1"/>
        <charset val="204"/>
      </rPr>
      <t>a</t>
    </r>
    <r>
      <rPr>
        <sz val="12"/>
        <rFont val="Times New Roman"/>
        <family val="1"/>
        <charset val="204"/>
      </rPr>
      <t>)</t>
    </r>
  </si>
  <si>
    <r>
      <t>Динамика итоговой балльной оценки качества финансового менеджмента (за 2019 год к 2018 году) в относительном выражении (D</t>
    </r>
    <r>
      <rPr>
        <vertAlign val="subscript"/>
        <sz val="12"/>
        <rFont val="Times New Roman"/>
        <family val="1"/>
        <charset val="204"/>
      </rPr>
      <t>o</t>
    </r>
    <r>
      <rPr>
        <sz val="12"/>
        <rFont val="Times New Roman"/>
        <family val="1"/>
        <charset val="204"/>
      </rPr>
      <t>), %</t>
    </r>
  </si>
  <si>
    <t xml:space="preserve">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Управление социальной политики Управление культуры
Управление образования    </t>
  </si>
  <si>
    <t>Департамент муниципальной собственности и градостроительства          
МКУ "Централизованная бухгалтерия"
МКУ "Служба обеспечения органов местного самоуправления"
Департамент жилищно-коммунального и строительного комплекса
Дума города Югорска</t>
  </si>
  <si>
    <t>МКУ "Централизованная бухгалтерия"
МКУ "Служба обеспечения органов местного самоуправления"
Управление культуры                                                
Управление социальной политики</t>
  </si>
  <si>
    <t xml:space="preserve">Департамент муниципальной собственности и градостроительства 
 </t>
  </si>
  <si>
    <t xml:space="preserve">Департамент жилищно - коммунального и строительного комплекса   
МКУ "Централизованная бухгалтерия"
Дума города Югорска </t>
  </si>
  <si>
    <t xml:space="preserve">
Управление социальной политики
Департамент финансов 
Управление культуры
Администрация города Югорска 
МКУ "Служба обеспечения органов местного самоуправления"
Департамент муниципальной собственности и градостроительства 
Управление образования </t>
  </si>
  <si>
    <t xml:space="preserve">Управление социальной политики 
Администрация города Югорска </t>
  </si>
  <si>
    <t>Управление культуры  
Дума города Югорска</t>
  </si>
  <si>
    <t xml:space="preserve">
Департамент финансов Департамент жилищно-коммунального и строительного комплекса                          
Управление образования 
Департамент муниципальной собственности и градостроительства </t>
  </si>
  <si>
    <t xml:space="preserve">
МКУ "Централизованная бухгалтерия"
МКУ "Служба обеспечения органов местного самоуправления"
Дума города Югорска
Администрация города Югорска
Управление образования </t>
  </si>
  <si>
    <t xml:space="preserve">
 </t>
  </si>
  <si>
    <t>Департамент финансов 
Управление социальной политики
Управление культуры      
Департамент жилищно-коммунального и строительного комплекса 
Департамент муниципальной собственности и градостроительства</t>
  </si>
  <si>
    <t>МКУ "Централизованная бухгалтерия"
МКУ "Служба обеспечения органов местного самоуправления"
Управление культуры 
Управление социальной политики 
Департамент жилищно-коммунального и строительного комплекса
Дума города Югорска      
Департамент финансов
Администрация города Югорска</t>
  </si>
  <si>
    <t xml:space="preserve">Дума города Югорска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Администрация города Югорска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</si>
  <si>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
Управление культуры 
Управление социальной политики 
Управление образования
Департамент жилищно-коммунального и строительного комплекс
Администрация города Югорска  </t>
  </si>
  <si>
    <t xml:space="preserve">Управление культуры 
</t>
  </si>
  <si>
    <t xml:space="preserve">Департамент муниципальной собственности и градостроительства 
Управление образования 
Управление социальной политики </t>
  </si>
  <si>
    <t xml:space="preserve">
Департамент муниципальной собственности и градостроительства
МАУ "Многофункциональный центр предоставления государственных и муниципальных услуг")               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</si>
  <si>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администрации города Югорска
</t>
  </si>
  <si>
    <t>Управление культуры</t>
  </si>
  <si>
    <t xml:space="preserve">
Управление образования 
Управление социальной политики</t>
  </si>
  <si>
    <t xml:space="preserve">
Дума города Югорска
Департамент муниципальной собственности и градостроительства 
Управление образования </t>
  </si>
  <si>
    <t xml:space="preserve">Администрация города Югорска
Департамент финансов   
Департамент жилищно-коммунального и строительного комплекса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</t>
  </si>
  <si>
    <t xml:space="preserve"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Администрация города Югорска Департамент жилищно-коммунального и строительного комплекса  
Управление культуры 
Управление социальной политики
Департамент муниципальной собственности и градостроительства 
 </t>
  </si>
  <si>
    <t xml:space="preserve">20 из 20 документов представленны ГАБС в департамент финансов своевременно, в соответствии с утвержденным Графиком </t>
  </si>
  <si>
    <t xml:space="preserve">6 из 8 документов представленны ГАБС в департамент финансов своевременно, в соответствии с утвержденным Графиком </t>
  </si>
  <si>
    <t xml:space="preserve">7 из 9 документов представленны ГАБС в департамент финансов своевременно, в соответствии с утвержденным Графиком </t>
  </si>
  <si>
    <t xml:space="preserve">23 из 23 документов представленны ГАБС в департамент финансов своевременно, в соответствии с утвержденным Графиком </t>
  </si>
  <si>
    <t xml:space="preserve">17 из 19 документов представленны ГАБС в департамент финансов своевременно, в соответствии с утвержденным Графиком </t>
  </si>
  <si>
    <t xml:space="preserve">15 из 18 документов представленны ГАБС в департамент финансов своевременно, в соответствии с утвержденным Графиком </t>
  </si>
  <si>
    <t xml:space="preserve">10 из 10 документов представленны ГАБС в департамент финансов своевременно, в соответствии с утвержденным Графиком </t>
  </si>
  <si>
    <t xml:space="preserve">8 из 11 документов представленны ГАБС в департамент финансов своевременно, в соответствии с утвержденным Графиком </t>
  </si>
  <si>
    <t xml:space="preserve">19 из 19 документов представленны ГАБС в департамент финансов своевременно, в соответствии с утвержденным Графиком </t>
  </si>
  <si>
    <t>12 из 17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</si>
  <si>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14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</si>
  <si>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4 из 8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</si>
  <si>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23 из 23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</si>
  <si>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17 из 19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</si>
  <si>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12 из 18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</si>
  <si>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5 из 10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</si>
  <si>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6 из 11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</si>
  <si>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16 из 19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</si>
  <si>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ОБАС  представлены в департамент финансов с нарушением срока</t>
  </si>
  <si>
    <t>Сроки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 соблюдены</t>
  </si>
  <si>
    <t>Информация, необходимая для разработки прогноза социально-экономического развития города предоставлена в полном объеме</t>
  </si>
  <si>
    <t xml:space="preserve">Департамент финансов
Администрация города Югорска
Департамент жилищно-коммунального и строительного комплекса  
Департамент муниципальной собственности и градостроительства
Дума города Югорска 
Управление культуры                          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</t>
  </si>
  <si>
    <t>Дума города Югорска
Администрация города Югорска
Департамент финансов 
Департамент жилищно-коммунального и строительного комплекса                           
Управление образования 
Департамент муниципальной собственности и градостроительства
Управление социальной политики
Управление культуры                               МКУ "Служба обеспечения органов местного самоуправления"
МКУ "Централизованная бухгалтерия"  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</si>
  <si>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 xml:space="preserve">Администрация города Югорска 
Управление образования </t>
  </si>
  <si>
    <t xml:space="preserve">МКУ "Централизованная бухгалтерия"                                        МКУ "Служба обеспечения органов местного самоуправления"  </t>
  </si>
  <si>
    <t xml:space="preserve"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культуры 
Управление социальной политики 
Департамент жилищно-коммунального и строительного комплекса 
Управление образования                                 Департамент муниципальной собственности и градостроительства </t>
  </si>
  <si>
    <t xml:space="preserve">ГРБС обосновал объемы бюджетных ассигнований на очередной финансовый год и плановый период в полном объеме </t>
  </si>
  <si>
    <t>Обоснования бюджетных ассигнований на очередной финансовый год и плановый период, представленные ГРБС отправлены на доработку</t>
  </si>
  <si>
    <t>Обоснования бюджетных ассигнований на очередной финансовый год и плановый период соответсвуют доведённым департаментом финансов предельным объёмам бюджетных ассигнований</t>
  </si>
  <si>
    <t>6 проектов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</si>
  <si>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15 проектов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</si>
  <si>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11 проектов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</si>
  <si>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7 проектов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</si>
  <si>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2 бюджетные росписи ГРБС представлены в департамент финансов с нарушением сроков</t>
  </si>
  <si>
    <t>1 бюджетная росписи ГРБС предоставлены в департамент финансов с нарушением сроков</t>
  </si>
  <si>
    <t>2 бюджетных росписи ГРБС предоставлены в департамент финансов с нарушением сроков</t>
  </si>
  <si>
    <t xml:space="preserve"> Первоначальный план утвержден в сумме 61,6 тыс.рублей. Уточненный план составил 916,2 тыс.рублей, фактически поступило 875,5 тыс.рублей или 95,6 % к уточненному плану.</t>
  </si>
  <si>
    <t xml:space="preserve">МКУ "Служба обеспечения органов местного самоуправления"
МКУ "Централизованная бухгалтерия"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
Управление социальной политики
Департамент муниципальной собственности и градостроительства 
</t>
  </si>
  <si>
    <t>Департамент финансов
Администрация города Югорска
Департамент жилищно - коммунального и строительного комплекса
Управление культуры
Дума города Югорска</t>
  </si>
  <si>
    <t xml:space="preserve">
МКУ "Централизованная бухгалтерия"
МКУ "Служба обеспечения органов местного самоуправления"                    Управление образования 
Управление социальной политики</t>
  </si>
  <si>
    <t>ГРБС не является ответственным исполнителем  муниципальных программ и выполняет функции учредителя в отношении муниципальных учреждений</t>
  </si>
  <si>
    <t xml:space="preserve">Управление культуры             Департамент жилищно-коммунального и строительного комплекса                                              Администрация города Югорска </t>
  </si>
  <si>
    <t xml:space="preserve">
Департамент финансов 
Департамент муниципальной собственности и градостроительства 
Управление образования 
Управление социальной политики</t>
  </si>
  <si>
    <t xml:space="preserve">
Управление социальной политики Департамент жилищно-коммунального и строительного комплекса</t>
  </si>
  <si>
    <t xml:space="preserve">
Департамент финансов 
</t>
  </si>
  <si>
    <t xml:space="preserve">Администрация города Югорска
Управление культуры 
Управление образования </t>
  </si>
  <si>
    <t xml:space="preserve">Управление культуры                              Управление социальной политики </t>
  </si>
  <si>
    <t xml:space="preserve">Дума города Югорска
Администрация города Югорска 
Департамент финансов 
Департамент муниципальной собственности и градостроительства 
Управление образования 
Департамент жилищно-коммунального и строительного комплекса </t>
  </si>
  <si>
    <t>МКУ "Централизованная бухгалтерия"
МКУ "Служба обеспечения органов местного самоуправления"                 Дума города Югорска</t>
  </si>
  <si>
    <t xml:space="preserve">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</si>
  <si>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Управление образования 
Управление культуры 
Управление социальной политики 
Департамент жилищно-коммунального и строительного комплекса                        
Департамент финансов </t>
  </si>
  <si>
    <t xml:space="preserve"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
</t>
  </si>
  <si>
    <t xml:space="preserve">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</t>
  </si>
  <si>
    <t>Дума города Югорска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 Администрация города Югорска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</si>
  <si>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                          Департамент муниципальной собственности и градостроительства </t>
  </si>
  <si>
    <t xml:space="preserve">
Управление социальной политики
Управление культуры 
 </t>
  </si>
  <si>
    <t xml:space="preserve">Департамент муниципальной собственности и градостроительства 
Департамент финансов 
Дума города Югорска
Департамент жилищно-коммунального и строительного комплекса </t>
  </si>
  <si>
    <t xml:space="preserve">
Управление образования Администрация  города Югорска</t>
  </si>
  <si>
    <t xml:space="preserve">Администрация города Югорска
Департамент финансов               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</t>
  </si>
  <si>
    <t>Департамент жилищно-коммунального и строительного комплекса 
Управление образования</t>
  </si>
  <si>
    <t xml:space="preserve">МКУ "Служба обеспечения органов местного самоуправления"        
МКУ "Централизованная бухгалтерия" 
Дума города Югорска
Управление культуры 
Управление социальной политики
Департамент муниципальной собственности и градостроительства 
</t>
  </si>
  <si>
    <t>Объем доходов МАУ "Городское Лесничество" от оказания платных услуг за отчетный год  снизился на 41,6% в связи с тем,что в 2019 году был демонтирован аттракцион "Алладин",  отсутствовал спрос на оказание услуг по аренде мест на стоянке автотранспорта в стояночном боксе и изготовление банных березовых веников</t>
  </si>
  <si>
    <t>Объем доходов МАУ "Городское Лесничество" от оказания платных услуг за отчетный год составил 547,8 тыс. рублей, объем доходов за 2018 год составлял 937,3 тыс. рублей. Снижение значения показателя связано с отсутвием спроса на аренду мест стоянки автотранспорта в боксе по адресу г. Югорск, ул. Мира 57 Б и отсутвием заявок на изготовление банных березовых веников, а также в 2019 году был демонтирован аттракцион Алладин"</t>
  </si>
  <si>
    <t>Снижение значения показателя связано с отсутвием в 2019 году услуги по регистрации субъектов малого и среднего предпринимательства в информационной системе "Бизнес навигатор СМП"  по причине отсутсвия договора с МФЦ Югры</t>
  </si>
  <si>
    <t>Объем доходов МАУ "МФЦ" от оказания платных услуг снизился на 13,7%, в связи с тем, что услуга по регистрации субъектов малого и среднего предпринимательства в информационной системе "Бизнес навигатор СМП" в 2019 году не оказывалась по причине отсутсвия договора с МФЦ Югры</t>
  </si>
  <si>
    <t xml:space="preserve">Администрация города Югорска
Департамент финансов        
Управление образования 
Департамент муниципальной собственности и градостроительства
Управление социальной политики
Управление культуры                         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"Служба обеспечения органов местного самоуправления"
МКУ "Централизованная бухгалтерия"                                           Дума города Югорска                Департамент жилищно-коммунального и строительного комплекса   </t>
  </si>
  <si>
    <t>Сводный отчет о результатах мониторинга качества финансового менеджмента, осуществляемого ГАБС по итогам за  2019 год</t>
  </si>
  <si>
    <t>Результаты анализа качества финансового менеджмента по итогам за  2019 год</t>
  </si>
  <si>
    <t>Значения и динамика итоговой балльной оценки качества финансового менеджмента, осуществляемого ГАБС, по итогам за 2019 год</t>
  </si>
  <si>
    <t>Рейтинг главных администраторов бюджетных средств по уровню качества финансового менеджмента по итогам  за 2019 год</t>
  </si>
  <si>
    <t>Значения показателей и оценки показателей в баллах в разрезе главных администраторов бюджетных средств по мониторингу качества финансового менеджмента по итогам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</si>
</sst>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2"/>
      <name val="Calibri"/>
      <family val="2"/>
      <charset val="204"/>
    </font>
    <font>
      <sz val="12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b/>
      <sz val="2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3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2" fillId="0" borderId="0" xfId="1" applyFont="1"/>
    <xf numFmtId="0" fontId="2" fillId="0" borderId="0" xfId="1" applyFont="1" applyFill="1"/>
    <xf numFmtId="0" fontId="2" fillId="0" borderId="0" xfId="1" applyFont="1" applyAlignment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164" fontId="2" fillId="0" borderId="0" xfId="1" applyNumberFormat="1" applyFont="1"/>
    <xf numFmtId="0" fontId="2" fillId="0" borderId="0" xfId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164" fontId="6" fillId="4" borderId="0" xfId="1" applyNumberFormat="1" applyFont="1" applyFill="1"/>
    <xf numFmtId="164" fontId="2" fillId="5" borderId="0" xfId="1" applyNumberFormat="1" applyFont="1" applyFill="1" applyAlignment="1">
      <alignment horizontal="right" vertical="center"/>
    </xf>
    <xf numFmtId="164" fontId="2" fillId="5" borderId="0" xfId="1" applyNumberFormat="1" applyFont="1" applyFill="1" applyAlignment="1">
      <alignment vertical="center"/>
    </xf>
    <xf numFmtId="164" fontId="2" fillId="5" borderId="0" xfId="1" applyNumberFormat="1" applyFont="1" applyFill="1"/>
    <xf numFmtId="0" fontId="2" fillId="0" borderId="1" xfId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vertical="top" wrapText="1"/>
    </xf>
    <xf numFmtId="0" fontId="2" fillId="3" borderId="1" xfId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0" fontId="2" fillId="6" borderId="1" xfId="1" applyFont="1" applyFill="1" applyBorder="1" applyAlignment="1">
      <alignment horizontal="right" vertical="center"/>
    </xf>
    <xf numFmtId="0" fontId="2" fillId="7" borderId="1" xfId="1" applyFont="1" applyFill="1" applyBorder="1" applyAlignment="1">
      <alignment horizontal="right" vertical="center"/>
    </xf>
    <xf numFmtId="0" fontId="2" fillId="5" borderId="0" xfId="1" applyFont="1" applyFill="1" applyAlignment="1">
      <alignment vertical="center"/>
    </xf>
    <xf numFmtId="0" fontId="2" fillId="0" borderId="0" xfId="1" applyFont="1" applyBorder="1" applyAlignment="1">
      <alignment horizontal="right" vertical="center"/>
    </xf>
    <xf numFmtId="164" fontId="6" fillId="5" borderId="0" xfId="1" applyNumberFormat="1" applyFont="1" applyFill="1" applyAlignment="1">
      <alignment vertical="center"/>
    </xf>
    <xf numFmtId="0" fontId="2" fillId="8" borderId="0" xfId="1" applyFont="1" applyFill="1"/>
    <xf numFmtId="0" fontId="2" fillId="4" borderId="0" xfId="1" applyFont="1" applyFill="1"/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horizontal="right" vertical="center"/>
    </xf>
    <xf numFmtId="164" fontId="6" fillId="5" borderId="0" xfId="1" applyNumberFormat="1" applyFont="1" applyFill="1"/>
    <xf numFmtId="0" fontId="2" fillId="0" borderId="0" xfId="1" applyFont="1" applyFill="1" applyAlignment="1">
      <alignment vertical="center"/>
    </xf>
    <xf numFmtId="0" fontId="4" fillId="8" borderId="0" xfId="1" applyFont="1" applyFill="1"/>
    <xf numFmtId="0" fontId="2" fillId="8" borderId="0" xfId="1" applyFont="1" applyFill="1" applyAlignment="1">
      <alignment wrapText="1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Alignment="1">
      <alignment vertical="center" wrapText="1"/>
    </xf>
    <xf numFmtId="164" fontId="6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164" fontId="2" fillId="8" borderId="0" xfId="1" applyNumberFormat="1" applyFont="1" applyFill="1" applyAlignment="1">
      <alignment vertical="center"/>
    </xf>
    <xf numFmtId="0" fontId="2" fillId="8" borderId="0" xfId="1" applyFont="1" applyFill="1" applyAlignment="1">
      <alignment horizontal="right" vertical="center"/>
    </xf>
    <xf numFmtId="164" fontId="2" fillId="9" borderId="0" xfId="1" applyNumberFormat="1" applyFont="1" applyFill="1"/>
    <xf numFmtId="164" fontId="2" fillId="0" borderId="0" xfId="1" applyNumberFormat="1" applyFont="1" applyAlignment="1">
      <alignment horizontal="right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4" borderId="0" xfId="0" applyFont="1" applyFill="1"/>
    <xf numFmtId="0" fontId="7" fillId="0" borderId="0" xfId="0" applyFont="1" applyFill="1" applyAlignment="1"/>
    <xf numFmtId="0" fontId="8" fillId="0" borderId="0" xfId="0" applyFont="1" applyFill="1"/>
    <xf numFmtId="1" fontId="8" fillId="0" borderId="0" xfId="0" applyNumberFormat="1" applyFont="1" applyFill="1"/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/>
    </xf>
    <xf numFmtId="164" fontId="8" fillId="4" borderId="0" xfId="0" applyNumberFormat="1" applyFont="1" applyFill="1"/>
    <xf numFmtId="164" fontId="8" fillId="0" borderId="0" xfId="0" applyNumberFormat="1" applyFont="1" applyFill="1"/>
    <xf numFmtId="0" fontId="4" fillId="0" borderId="5" xfId="1" applyFont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5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wrapText="1"/>
    </xf>
    <xf numFmtId="0" fontId="2" fillId="0" borderId="0" xfId="1" applyFont="1" applyAlignment="1">
      <alignment horizontal="right" wrapText="1" shrinkToFit="1"/>
    </xf>
    <xf numFmtId="0" fontId="11" fillId="0" borderId="0" xfId="1" applyFont="1" applyBorder="1" applyAlignment="1">
      <alignment horizontal="center" wrapText="1" shrinkToFit="1"/>
    </xf>
    <xf numFmtId="0" fontId="2" fillId="0" borderId="0" xfId="1" applyFont="1" applyAlignment="1">
      <alignment wrapText="1" shrinkToFit="1"/>
    </xf>
    <xf numFmtId="0" fontId="4" fillId="4" borderId="5" xfId="1" applyFont="1" applyFill="1" applyBorder="1" applyAlignment="1">
      <alignment vertical="center" wrapText="1" shrinkToFit="1"/>
    </xf>
    <xf numFmtId="0" fontId="4" fillId="4" borderId="1" xfId="1" applyFont="1" applyFill="1" applyBorder="1" applyAlignment="1">
      <alignment horizontal="left" vertical="center" wrapText="1" shrinkToFit="1"/>
    </xf>
    <xf numFmtId="0" fontId="4" fillId="4" borderId="5" xfId="1" applyFont="1" applyFill="1" applyBorder="1" applyAlignment="1">
      <alignment vertical="center" wrapText="1"/>
    </xf>
    <xf numFmtId="0" fontId="10" fillId="4" borderId="5" xfId="1" applyFont="1" applyFill="1" applyBorder="1" applyAlignment="1">
      <alignment horizontal="center"/>
    </xf>
    <xf numFmtId="0" fontId="10" fillId="4" borderId="7" xfId="1" applyFont="1" applyFill="1" applyBorder="1" applyAlignment="1">
      <alignment horizontal="center"/>
    </xf>
    <xf numFmtId="0" fontId="11" fillId="4" borderId="5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Fill="1"/>
    <xf numFmtId="0" fontId="12" fillId="0" borderId="0" xfId="1" applyFont="1"/>
    <xf numFmtId="0" fontId="4" fillId="4" borderId="0" xfId="1" applyFont="1" applyFill="1"/>
    <xf numFmtId="0" fontId="4" fillId="0" borderId="0" xfId="1" applyFont="1" applyAlignment="1">
      <alignment horizontal="center" wrapText="1"/>
    </xf>
    <xf numFmtId="0" fontId="10" fillId="0" borderId="1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/>
    </xf>
    <xf numFmtId="0" fontId="11" fillId="2" borderId="1" xfId="1" applyFont="1" applyFill="1" applyBorder="1"/>
    <xf numFmtId="0" fontId="4" fillId="2" borderId="0" xfId="1" applyFont="1" applyFill="1"/>
    <xf numFmtId="0" fontId="12" fillId="2" borderId="0" xfId="1" applyFont="1" applyFill="1"/>
    <xf numFmtId="166" fontId="11" fillId="2" borderId="1" xfId="1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/>
    </xf>
    <xf numFmtId="164" fontId="4" fillId="4" borderId="0" xfId="1" applyNumberFormat="1" applyFont="1" applyFill="1"/>
    <xf numFmtId="0" fontId="13" fillId="0" borderId="0" xfId="1" applyFont="1"/>
    <xf numFmtId="0" fontId="4" fillId="0" borderId="7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/>
    </xf>
    <xf numFmtId="0" fontId="15" fillId="0" borderId="7" xfId="1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left" wrapText="1"/>
    </xf>
    <xf numFmtId="164" fontId="11" fillId="2" borderId="5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16" fillId="2" borderId="0" xfId="1" applyFont="1" applyFill="1"/>
    <xf numFmtId="0" fontId="8" fillId="0" borderId="1" xfId="1" applyFont="1" applyFill="1" applyBorder="1" applyAlignment="1">
      <alignment horizontal="center" vertical="top"/>
    </xf>
    <xf numFmtId="0" fontId="4" fillId="0" borderId="3" xfId="1" applyFont="1" applyFill="1" applyBorder="1" applyAlignment="1">
      <alignment horizontal="left" vertical="top" wrapText="1"/>
    </xf>
    <xf numFmtId="164" fontId="4" fillId="4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top"/>
    </xf>
    <xf numFmtId="0" fontId="4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" vertical="top"/>
    </xf>
    <xf numFmtId="0" fontId="11" fillId="2" borderId="3" xfId="1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16" fillId="2" borderId="1" xfId="1" applyFont="1" applyFill="1" applyBorder="1"/>
    <xf numFmtId="0" fontId="11" fillId="2" borderId="3" xfId="1" applyFont="1" applyFill="1" applyBorder="1" applyAlignment="1">
      <alignment vertical="top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7" fillId="0" borderId="0" xfId="1" applyFont="1"/>
    <xf numFmtId="0" fontId="1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left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5" xfId="1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/>
    </xf>
    <xf numFmtId="0" fontId="8" fillId="0" borderId="1" xfId="1" applyFont="1" applyFill="1" applyBorder="1" applyAlignment="1">
      <alignment horizontal="left" vertical="top" wrapText="1"/>
    </xf>
    <xf numFmtId="1" fontId="4" fillId="0" borderId="1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19" fillId="2" borderId="0" xfId="1" applyFont="1" applyFill="1"/>
    <xf numFmtId="1" fontId="4" fillId="0" borderId="1" xfId="1" applyNumberFormat="1" applyFont="1" applyBorder="1" applyAlignment="1">
      <alignment horizontal="center" vertical="center" wrapText="1"/>
    </xf>
    <xf numFmtId="164" fontId="4" fillId="0" borderId="0" xfId="1" applyNumberFormat="1" applyFont="1"/>
    <xf numFmtId="164" fontId="4" fillId="0" borderId="6" xfId="1" applyNumberFormat="1" applyFont="1" applyBorder="1" applyAlignment="1">
      <alignment horizontal="center" vertical="center" wrapText="1"/>
    </xf>
    <xf numFmtId="164" fontId="11" fillId="2" borderId="0" xfId="1" applyNumberFormat="1" applyFont="1" applyFill="1" applyAlignment="1">
      <alignment horizontal="center"/>
    </xf>
    <xf numFmtId="0" fontId="3" fillId="0" borderId="0" xfId="1" applyFont="1" applyAlignment="1">
      <alignment wrapText="1" shrinkToFit="1"/>
    </xf>
    <xf numFmtId="0" fontId="20" fillId="0" borderId="0" xfId="1" applyFont="1" applyAlignment="1">
      <alignment shrinkToFit="1"/>
    </xf>
    <xf numFmtId="0" fontId="4" fillId="4" borderId="7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 shrinkToFi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 shrinkToFit="1"/>
    </xf>
    <xf numFmtId="0" fontId="10" fillId="4" borderId="5" xfId="1" applyFont="1" applyFill="1" applyBorder="1" applyAlignment="1">
      <alignment horizontal="center" wrapText="1" shrinkToFit="1"/>
    </xf>
    <xf numFmtId="0" fontId="10" fillId="4" borderId="6" xfId="1" applyFont="1" applyFill="1" applyBorder="1" applyAlignment="1">
      <alignment horizontal="center" wrapText="1" shrinkToFit="1"/>
    </xf>
    <xf numFmtId="0" fontId="11" fillId="4" borderId="5" xfId="1" applyFont="1" applyFill="1" applyBorder="1" applyAlignment="1">
      <alignment vertical="center"/>
    </xf>
    <xf numFmtId="0" fontId="11" fillId="4" borderId="1" xfId="1" applyFont="1" applyFill="1" applyBorder="1" applyAlignment="1">
      <alignment vertical="center" wrapText="1" shrinkToFit="1"/>
    </xf>
    <xf numFmtId="0" fontId="4" fillId="4" borderId="5" xfId="1" applyFont="1" applyFill="1" applyBorder="1" applyAlignment="1">
      <alignment vertical="center"/>
    </xf>
    <xf numFmtId="0" fontId="4" fillId="4" borderId="10" xfId="1" applyFont="1" applyFill="1" applyBorder="1" applyAlignment="1">
      <alignment vertical="center" wrapText="1" shrinkToFit="1"/>
    </xf>
    <xf numFmtId="0" fontId="4" fillId="4" borderId="7" xfId="1" applyFont="1" applyFill="1" applyBorder="1" applyAlignment="1">
      <alignment vertical="center" wrapText="1" shrinkToFit="1"/>
    </xf>
    <xf numFmtId="0" fontId="4" fillId="4" borderId="1" xfId="1" applyFont="1" applyFill="1" applyBorder="1" applyAlignment="1">
      <alignment vertical="center" wrapText="1" shrinkToFit="1"/>
    </xf>
    <xf numFmtId="0" fontId="11" fillId="4" borderId="5" xfId="1" applyFont="1" applyFill="1" applyBorder="1" applyAlignment="1">
      <alignment vertical="center" wrapText="1" shrinkToFit="1"/>
    </xf>
    <xf numFmtId="0" fontId="4" fillId="4" borderId="5" xfId="1" applyFont="1" applyFill="1" applyBorder="1" applyAlignment="1">
      <alignment horizontal="left" vertical="center" wrapText="1" shrinkToFit="1"/>
    </xf>
    <xf numFmtId="0" fontId="4" fillId="4" borderId="5" xfId="1" applyNumberFormat="1" applyFont="1" applyFill="1" applyBorder="1" applyAlignment="1">
      <alignment vertical="center" wrapText="1" shrinkToFit="1"/>
    </xf>
    <xf numFmtId="0" fontId="4" fillId="4" borderId="8" xfId="1" applyFont="1" applyFill="1" applyBorder="1" applyAlignment="1">
      <alignment vertical="center" wrapText="1" shrinkToFit="1"/>
    </xf>
    <xf numFmtId="0" fontId="4" fillId="4" borderId="6" xfId="1" applyFont="1" applyFill="1" applyBorder="1" applyAlignment="1">
      <alignment horizontal="left" vertical="center" wrapText="1" shrinkToFit="1"/>
    </xf>
    <xf numFmtId="0" fontId="11" fillId="4" borderId="6" xfId="1" applyFont="1" applyFill="1" applyBorder="1" applyAlignment="1">
      <alignment vertical="center" wrapText="1" shrinkToFit="1"/>
    </xf>
    <xf numFmtId="0" fontId="4" fillId="4" borderId="1" xfId="1" applyNumberFormat="1" applyFont="1" applyFill="1" applyBorder="1" applyAlignment="1">
      <alignment vertical="center" wrapText="1" shrinkToFit="1"/>
    </xf>
    <xf numFmtId="0" fontId="4" fillId="4" borderId="8" xfId="1" applyNumberFormat="1" applyFont="1" applyFill="1" applyBorder="1" applyAlignment="1">
      <alignment vertical="center" wrapText="1" shrinkToFit="1"/>
    </xf>
    <xf numFmtId="0" fontId="4" fillId="4" borderId="1" xfId="1" applyFont="1" applyFill="1" applyBorder="1" applyAlignment="1">
      <alignment wrapText="1" shrinkToFit="1"/>
    </xf>
    <xf numFmtId="0" fontId="4" fillId="0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166" fontId="4" fillId="0" borderId="1" xfId="1" applyNumberFormat="1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right" vertical="center"/>
    </xf>
    <xf numFmtId="164" fontId="22" fillId="4" borderId="5" xfId="1" applyNumberFormat="1" applyFont="1" applyFill="1" applyBorder="1" applyAlignment="1">
      <alignment vertical="center"/>
    </xf>
    <xf numFmtId="164" fontId="22" fillId="4" borderId="5" xfId="0" applyNumberFormat="1" applyFont="1" applyFill="1" applyBorder="1" applyAlignment="1">
      <alignment vertical="center"/>
    </xf>
    <xf numFmtId="0" fontId="22" fillId="4" borderId="5" xfId="0" applyFont="1" applyFill="1" applyBorder="1" applyAlignment="1">
      <alignment vertical="center"/>
    </xf>
    <xf numFmtId="164" fontId="22" fillId="4" borderId="5" xfId="1" applyNumberFormat="1" applyFont="1" applyFill="1" applyBorder="1" applyAlignment="1">
      <alignment horizontal="center" vertical="center"/>
    </xf>
    <xf numFmtId="164" fontId="22" fillId="4" borderId="5" xfId="1" applyNumberFormat="1" applyFont="1" applyFill="1" applyBorder="1" applyAlignment="1">
      <alignment horizontal="right" vertical="center"/>
    </xf>
    <xf numFmtId="0" fontId="23" fillId="4" borderId="5" xfId="1" applyFont="1" applyFill="1" applyBorder="1" applyAlignment="1">
      <alignment vertical="center"/>
    </xf>
    <xf numFmtId="166" fontId="23" fillId="4" borderId="5" xfId="1" applyNumberFormat="1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64" fontId="23" fillId="4" borderId="5" xfId="1" applyNumberFormat="1" applyFont="1" applyFill="1" applyBorder="1" applyAlignment="1">
      <alignment vertical="center"/>
    </xf>
    <xf numFmtId="164" fontId="22" fillId="0" borderId="5" xfId="1" applyNumberFormat="1" applyFont="1" applyFill="1" applyBorder="1" applyAlignment="1">
      <alignment vertical="center"/>
    </xf>
    <xf numFmtId="1" fontId="22" fillId="4" borderId="5" xfId="1" applyNumberFormat="1" applyFont="1" applyFill="1" applyBorder="1" applyAlignment="1">
      <alignment horizontal="right" vertical="center"/>
    </xf>
    <xf numFmtId="0" fontId="22" fillId="4" borderId="5" xfId="1" applyFont="1" applyFill="1" applyBorder="1" applyAlignment="1">
      <alignment vertical="center"/>
    </xf>
    <xf numFmtId="166" fontId="23" fillId="4" borderId="5" xfId="1" applyNumberFormat="1" applyFont="1" applyFill="1" applyBorder="1" applyAlignment="1">
      <alignment horizontal="right" vertical="center"/>
    </xf>
    <xf numFmtId="164" fontId="22" fillId="4" borderId="9" xfId="1" applyNumberFormat="1" applyFont="1" applyFill="1" applyBorder="1" applyAlignment="1">
      <alignment vertical="center"/>
    </xf>
    <xf numFmtId="0" fontId="23" fillId="4" borderId="5" xfId="1" applyFont="1" applyFill="1" applyBorder="1" applyAlignment="1">
      <alignment horizontal="right" vertical="center"/>
    </xf>
    <xf numFmtId="164" fontId="22" fillId="4" borderId="9" xfId="1" applyNumberFormat="1" applyFont="1" applyFill="1" applyBorder="1" applyAlignment="1">
      <alignment horizontal="right" vertical="center"/>
    </xf>
    <xf numFmtId="164" fontId="23" fillId="4" borderId="5" xfId="1" applyNumberFormat="1" applyFont="1" applyFill="1" applyBorder="1" applyAlignment="1">
      <alignment horizontal="right" vertical="center"/>
    </xf>
    <xf numFmtId="164" fontId="22" fillId="4" borderId="6" xfId="1" applyNumberFormat="1" applyFont="1" applyFill="1" applyBorder="1" applyAlignment="1">
      <alignment vertical="center"/>
    </xf>
    <xf numFmtId="0" fontId="22" fillId="4" borderId="1" xfId="1" applyFont="1" applyFill="1" applyBorder="1" applyAlignment="1">
      <alignment vertical="center"/>
    </xf>
    <xf numFmtId="166" fontId="23" fillId="4" borderId="1" xfId="1" applyNumberFormat="1" applyFont="1" applyFill="1" applyBorder="1" applyAlignment="1">
      <alignment vertical="center"/>
    </xf>
    <xf numFmtId="0" fontId="22" fillId="4" borderId="1" xfId="1" applyFont="1" applyFill="1" applyBorder="1"/>
    <xf numFmtId="166" fontId="23" fillId="4" borderId="1" xfId="1" applyNumberFormat="1" applyFont="1" applyFill="1" applyBorder="1"/>
    <xf numFmtId="0" fontId="22" fillId="4" borderId="5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 wrapText="1"/>
    </xf>
    <xf numFmtId="0" fontId="22" fillId="0" borderId="0" xfId="1" applyFont="1" applyFill="1"/>
    <xf numFmtId="0" fontId="22" fillId="0" borderId="0" xfId="1" applyFont="1"/>
    <xf numFmtId="164" fontId="22" fillId="0" borderId="0" xfId="1" applyNumberFormat="1" applyFont="1"/>
    <xf numFmtId="0" fontId="24" fillId="4" borderId="5" xfId="1" applyFont="1" applyFill="1" applyBorder="1" applyAlignment="1">
      <alignment horizontal="center"/>
    </xf>
    <xf numFmtId="0" fontId="23" fillId="4" borderId="9" xfId="1" applyFont="1" applyFill="1" applyBorder="1" applyAlignment="1">
      <alignment vertical="center"/>
    </xf>
    <xf numFmtId="166" fontId="22" fillId="4" borderId="5" xfId="1" applyNumberFormat="1" applyFont="1" applyFill="1" applyBorder="1" applyAlignment="1">
      <alignment horizontal="right" vertical="center"/>
    </xf>
    <xf numFmtId="0" fontId="22" fillId="8" borderId="0" xfId="1" applyFont="1" applyFill="1"/>
    <xf numFmtId="164" fontId="22" fillId="0" borderId="0" xfId="1" applyNumberFormat="1" applyFont="1" applyFill="1"/>
    <xf numFmtId="164" fontId="22" fillId="0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vertical="center"/>
    </xf>
    <xf numFmtId="0" fontId="8" fillId="0" borderId="0" xfId="0" applyFont="1" applyFill="1" applyAlignment="1">
      <alignment horizontal="right"/>
    </xf>
    <xf numFmtId="0" fontId="21" fillId="0" borderId="0" xfId="0" applyFont="1" applyAlignment="1"/>
    <xf numFmtId="0" fontId="21" fillId="0" borderId="0" xfId="0" applyFont="1" applyFill="1"/>
    <xf numFmtId="0" fontId="9" fillId="0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0" borderId="1" xfId="0" applyFont="1" applyFill="1" applyBorder="1" applyAlignment="1">
      <alignment horizontal="center" vertical="top"/>
    </xf>
    <xf numFmtId="0" fontId="7" fillId="0" borderId="0" xfId="0" applyFont="1" applyFill="1"/>
    <xf numFmtId="49" fontId="8" fillId="0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1" fillId="0" borderId="0" xfId="1" applyFont="1" applyBorder="1" applyAlignment="1">
      <alignment horizontal="center" wrapText="1"/>
    </xf>
    <xf numFmtId="0" fontId="11" fillId="2" borderId="2" xfId="1" applyFont="1" applyFill="1" applyBorder="1" applyAlignment="1">
      <alignment horizontal="center" wrapText="1"/>
    </xf>
    <xf numFmtId="0" fontId="11" fillId="2" borderId="3" xfId="1" applyFont="1" applyFill="1" applyBorder="1" applyAlignment="1">
      <alignment horizontal="center" wrapText="1"/>
    </xf>
    <xf numFmtId="0" fontId="11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Font="1" applyAlignment="1">
      <alignment horizontal="right"/>
    </xf>
    <xf numFmtId="0" fontId="0" fillId="0" borderId="0" xfId="0" applyAlignment="1"/>
    <xf numFmtId="0" fontId="11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4" borderId="6" xfId="1" applyFont="1" applyFill="1" applyBorder="1" applyAlignment="1">
      <alignment vertical="center" wrapText="1" shrinkToFit="1"/>
    </xf>
    <xf numFmtId="0" fontId="21" fillId="4" borderId="8" xfId="0" applyFont="1" applyFill="1" applyBorder="1" applyAlignment="1">
      <alignment vertical="center" wrapText="1" shrinkToFit="1"/>
    </xf>
    <xf numFmtId="0" fontId="4" fillId="0" borderId="11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</xdr:colOff>
      <xdr:row>3</xdr:row>
      <xdr:rowOff>1318260</xdr:rowOff>
    </xdr:from>
    <xdr:to>
      <xdr:col>13</xdr:col>
      <xdr:colOff>579120</xdr:colOff>
      <xdr:row>3</xdr:row>
      <xdr:rowOff>1767840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4640" y="1912620"/>
          <a:ext cx="51816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167640</xdr:colOff>
      <xdr:row>3</xdr:row>
      <xdr:rowOff>1333500</xdr:rowOff>
    </xdr:from>
    <xdr:to>
      <xdr:col>14</xdr:col>
      <xdr:colOff>685800</xdr:colOff>
      <xdr:row>3</xdr:row>
      <xdr:rowOff>1783080</xdr:rowOff>
    </xdr:to>
    <xdr:pic>
      <xdr:nvPicPr>
        <xdr:cNvPr id="3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89540" y="1927860"/>
          <a:ext cx="51816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0"/>
  <sheetViews>
    <sheetView view="pageBreakPreview" zoomScale="60" zoomScaleNormal="110" workbookViewId="0">
      <selection activeCell="A4" sqref="A4"/>
    </sheetView>
  </sheetViews>
  <sheetFormatPr defaultColWidth="8.88671875" defaultRowHeight="15.6" x14ac:dyDescent="0.3"/>
  <cols>
    <col min="1" max="1" width="4.44140625" style="141" customWidth="1"/>
    <col min="2" max="2" width="44" style="99" customWidth="1"/>
    <col min="3" max="3" width="16.109375" style="99" customWidth="1"/>
    <col min="4" max="4" width="17.44140625" style="99" customWidth="1"/>
    <col min="5" max="5" width="17.5546875" style="99" customWidth="1"/>
    <col min="6" max="252" width="8.88671875" style="99" customWidth="1"/>
    <col min="253" max="16384" width="8.88671875" style="101"/>
  </cols>
  <sheetData>
    <row r="1" spans="1:252" x14ac:dyDescent="0.3">
      <c r="D1" s="131" t="s">
        <v>264</v>
      </c>
    </row>
    <row r="2" spans="1:252" ht="15.75" x14ac:dyDescent="0.25">
      <c r="D2" s="131"/>
    </row>
    <row r="3" spans="1:252" ht="31.5" customHeight="1" x14ac:dyDescent="0.3">
      <c r="A3" s="249" t="s">
        <v>472</v>
      </c>
      <c r="B3" s="249"/>
      <c r="C3" s="249"/>
      <c r="D3" s="249"/>
      <c r="E3" s="249"/>
    </row>
    <row r="5" spans="1:252" s="103" customFormat="1" ht="96.75" customHeight="1" x14ac:dyDescent="0.3">
      <c r="A5" s="98" t="s">
        <v>0</v>
      </c>
      <c r="B5" s="98" t="s">
        <v>265</v>
      </c>
      <c r="C5" s="98" t="s">
        <v>266</v>
      </c>
      <c r="D5" s="74" t="s">
        <v>61</v>
      </c>
      <c r="E5" s="98" t="s">
        <v>267</v>
      </c>
    </row>
    <row r="6" spans="1:252" s="105" customFormat="1" ht="13.2" customHeight="1" x14ac:dyDescent="0.25">
      <c r="A6" s="142">
        <v>1</v>
      </c>
      <c r="B6" s="77">
        <v>2</v>
      </c>
      <c r="C6" s="77">
        <v>3</v>
      </c>
      <c r="D6" s="77">
        <v>4</v>
      </c>
      <c r="E6" s="77">
        <v>5</v>
      </c>
    </row>
    <row r="7" spans="1:252" s="146" customFormat="1" ht="55.2" x14ac:dyDescent="0.25">
      <c r="A7" s="121"/>
      <c r="B7" s="143" t="s">
        <v>36</v>
      </c>
      <c r="C7" s="144" t="s">
        <v>57</v>
      </c>
      <c r="D7" s="145">
        <f>SUM(D8:D13)/6</f>
        <v>83.827372946254528</v>
      </c>
      <c r="E7" s="140" t="s">
        <v>268</v>
      </c>
    </row>
    <row r="8" spans="1:252" x14ac:dyDescent="0.3">
      <c r="A8" s="126">
        <v>1</v>
      </c>
      <c r="B8" s="147" t="s">
        <v>42</v>
      </c>
      <c r="C8" s="148">
        <f>'Приложение 1'!D9</f>
        <v>1</v>
      </c>
      <c r="D8" s="149">
        <f>'Приложение 1'!C9</f>
        <v>97.191425438596497</v>
      </c>
      <c r="E8" s="135" t="s">
        <v>269</v>
      </c>
    </row>
    <row r="9" spans="1:252" x14ac:dyDescent="0.3">
      <c r="A9" s="126">
        <v>2</v>
      </c>
      <c r="B9" s="147" t="s">
        <v>38</v>
      </c>
      <c r="C9" s="148">
        <f>'Приложение 1'!D10</f>
        <v>2</v>
      </c>
      <c r="D9" s="149">
        <f>'Приложение 1'!C10</f>
        <v>92.473082706766917</v>
      </c>
      <c r="E9" s="135" t="s">
        <v>269</v>
      </c>
    </row>
    <row r="10" spans="1:252" ht="27.75" customHeight="1" x14ac:dyDescent="0.3">
      <c r="A10" s="126">
        <v>3</v>
      </c>
      <c r="B10" s="147" t="s">
        <v>43</v>
      </c>
      <c r="C10" s="148">
        <f>'Приложение 1'!D11</f>
        <v>3</v>
      </c>
      <c r="D10" s="149">
        <f>'Приложение 1'!C11</f>
        <v>90.641535087719305</v>
      </c>
      <c r="E10" s="135" t="s">
        <v>269</v>
      </c>
    </row>
    <row r="11" spans="1:252" ht="27.6" x14ac:dyDescent="0.3">
      <c r="A11" s="130" t="s">
        <v>39</v>
      </c>
      <c r="B11" s="147" t="s">
        <v>41</v>
      </c>
      <c r="C11" s="148">
        <f>'Приложение 1'!D12</f>
        <v>6</v>
      </c>
      <c r="D11" s="149">
        <f>'Приложение 1'!C12</f>
        <v>68.917083333333338</v>
      </c>
      <c r="E11" s="135" t="s">
        <v>268</v>
      </c>
    </row>
    <row r="12" spans="1:252" x14ac:dyDescent="0.3">
      <c r="A12" s="130" t="s">
        <v>59</v>
      </c>
      <c r="B12" s="147" t="s">
        <v>40</v>
      </c>
      <c r="C12" s="148">
        <f>'Приложение 1'!D13</f>
        <v>5</v>
      </c>
      <c r="D12" s="149">
        <f>'Приложение 1'!C13</f>
        <v>70.781666666666666</v>
      </c>
      <c r="E12" s="135" t="s">
        <v>268</v>
      </c>
    </row>
    <row r="13" spans="1:252" x14ac:dyDescent="0.3">
      <c r="A13" s="126">
        <v>6</v>
      </c>
      <c r="B13" s="147" t="s">
        <v>37</v>
      </c>
      <c r="C13" s="148">
        <f>'Приложение 1'!D14</f>
        <v>4</v>
      </c>
      <c r="D13" s="149">
        <f>'Приложение 1'!C14</f>
        <v>82.959444444444443</v>
      </c>
      <c r="E13" s="150" t="s">
        <v>268</v>
      </c>
    </row>
    <row r="14" spans="1:252" s="152" customFormat="1" ht="41.4" x14ac:dyDescent="0.3">
      <c r="A14" s="132"/>
      <c r="B14" s="151" t="s">
        <v>44</v>
      </c>
      <c r="C14" s="144" t="s">
        <v>57</v>
      </c>
      <c r="D14" s="145">
        <f>SUM(D15:D19)/5</f>
        <v>83.700847905018961</v>
      </c>
      <c r="E14" s="140" t="s">
        <v>268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</row>
    <row r="15" spans="1:252" ht="55.2" x14ac:dyDescent="0.3">
      <c r="A15" s="130" t="s">
        <v>58</v>
      </c>
      <c r="B15" s="147" t="s">
        <v>291</v>
      </c>
      <c r="C15" s="153">
        <f>'Приложение 1'!D16</f>
        <v>1</v>
      </c>
      <c r="D15" s="149">
        <f>'Приложение 1'!C16</f>
        <v>88.543350427350418</v>
      </c>
      <c r="E15" s="135" t="s">
        <v>268</v>
      </c>
      <c r="G15" s="154"/>
    </row>
    <row r="16" spans="1:252" x14ac:dyDescent="0.3">
      <c r="A16" s="130" t="s">
        <v>46</v>
      </c>
      <c r="B16" s="147" t="s">
        <v>47</v>
      </c>
      <c r="C16" s="148">
        <f>'Приложение 1'!D17</f>
        <v>2</v>
      </c>
      <c r="D16" s="149">
        <f>'Приложение 1'!C17</f>
        <v>87.955999999999989</v>
      </c>
      <c r="E16" s="135" t="s">
        <v>268</v>
      </c>
    </row>
    <row r="17" spans="1:252" x14ac:dyDescent="0.3">
      <c r="A17" s="130" t="s">
        <v>48</v>
      </c>
      <c r="B17" s="147" t="s">
        <v>49</v>
      </c>
      <c r="C17" s="148">
        <f>'Приложение 1'!D18</f>
        <v>4</v>
      </c>
      <c r="D17" s="155">
        <f>'Приложение 1'!C18</f>
        <v>80.920178571428579</v>
      </c>
      <c r="E17" s="135" t="s">
        <v>268</v>
      </c>
    </row>
    <row r="18" spans="1:252" x14ac:dyDescent="0.3">
      <c r="A18" s="130" t="s">
        <v>50</v>
      </c>
      <c r="B18" s="147" t="s">
        <v>51</v>
      </c>
      <c r="C18" s="148">
        <f>'Приложение 1'!D19</f>
        <v>5</v>
      </c>
      <c r="D18" s="136">
        <f>'Приложение 1'!C19</f>
        <v>79.087500000000006</v>
      </c>
      <c r="E18" s="135" t="s">
        <v>268</v>
      </c>
    </row>
    <row r="19" spans="1:252" ht="27.6" x14ac:dyDescent="0.3">
      <c r="A19" s="130" t="s">
        <v>55</v>
      </c>
      <c r="B19" s="147" t="s">
        <v>45</v>
      </c>
      <c r="C19" s="148">
        <f>'Приложение 1'!D20</f>
        <v>3</v>
      </c>
      <c r="D19" s="136">
        <f>'Приложение 1'!C20</f>
        <v>81.997210526315797</v>
      </c>
      <c r="E19" s="135" t="s">
        <v>268</v>
      </c>
    </row>
    <row r="20" spans="1:252" s="152" customFormat="1" ht="48" customHeight="1" x14ac:dyDescent="0.3">
      <c r="A20" s="250" t="s">
        <v>270</v>
      </c>
      <c r="B20" s="251"/>
      <c r="C20" s="140" t="s">
        <v>271</v>
      </c>
      <c r="D20" s="145">
        <f>(D8+D9+D10+D11+D12+D13+D15+D16+D17+D18+D19)/11</f>
        <v>83.769861563874727</v>
      </c>
      <c r="E20" s="140" t="s">
        <v>268</v>
      </c>
      <c r="F20" s="124"/>
      <c r="G20" s="156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4"/>
      <c r="FG20" s="124"/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4"/>
      <c r="IL20" s="124"/>
      <c r="IM20" s="124"/>
      <c r="IN20" s="124"/>
      <c r="IO20" s="124"/>
      <c r="IP20" s="124"/>
      <c r="IQ20" s="124"/>
      <c r="IR20" s="124"/>
    </row>
  </sheetData>
  <sheetProtection selectLockedCells="1" selectUnlockedCells="1"/>
  <mergeCells count="2">
    <mergeCell ref="A3:E3"/>
    <mergeCell ref="A20:B20"/>
  </mergeCells>
  <pageMargins left="0.70866141732283472" right="0.23622047244094491" top="0.47244094488188981" bottom="0.51181102362204722" header="0.51181102362204722" footer="0.51181102362204722"/>
  <pageSetup paperSize="9" scale="9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1"/>
  <sheetViews>
    <sheetView zoomScale="90" zoomScaleNormal="90" workbookViewId="0">
      <selection activeCell="A3" sqref="A3"/>
    </sheetView>
  </sheetViews>
  <sheetFormatPr defaultColWidth="9.109375" defaultRowHeight="15.6" x14ac:dyDescent="0.3"/>
  <cols>
    <col min="1" max="1" width="6.109375" style="115" customWidth="1"/>
    <col min="2" max="2" width="40.44140625" style="99" customWidth="1"/>
    <col min="3" max="3" width="18.33203125" style="99" customWidth="1"/>
    <col min="4" max="4" width="19" style="99" customWidth="1"/>
    <col min="5" max="5" width="20.5546875" style="99" customWidth="1"/>
    <col min="6" max="6" width="27.5546875" style="99" customWidth="1"/>
    <col min="7" max="7" width="27.5546875" style="100" customWidth="1"/>
    <col min="8" max="8" width="30.33203125" style="99" customWidth="1"/>
    <col min="9" max="254" width="8.88671875" style="99" customWidth="1"/>
    <col min="255" max="16384" width="9.109375" style="115"/>
  </cols>
  <sheetData>
    <row r="1" spans="1:254" ht="21.75" customHeight="1" x14ac:dyDescent="0.3">
      <c r="E1" s="254" t="s">
        <v>258</v>
      </c>
      <c r="F1" s="254"/>
      <c r="G1" s="255"/>
      <c r="H1" s="255"/>
    </row>
    <row r="2" spans="1:254" ht="30" customHeight="1" x14ac:dyDescent="0.3">
      <c r="A2" s="252" t="s">
        <v>471</v>
      </c>
      <c r="B2" s="253"/>
      <c r="C2" s="253"/>
      <c r="D2" s="253"/>
      <c r="E2" s="253"/>
      <c r="F2" s="253"/>
      <c r="G2" s="253"/>
      <c r="H2" s="253"/>
    </row>
    <row r="3" spans="1:254" ht="21" customHeight="1" x14ac:dyDescent="0.25">
      <c r="C3" s="102"/>
      <c r="D3" s="102"/>
    </row>
    <row r="4" spans="1:254" s="103" customFormat="1" ht="94.5" customHeight="1" x14ac:dyDescent="0.3">
      <c r="A4" s="98" t="s">
        <v>0</v>
      </c>
      <c r="B4" s="116" t="s">
        <v>77</v>
      </c>
      <c r="C4" s="74" t="s">
        <v>335</v>
      </c>
      <c r="D4" s="74" t="s">
        <v>376</v>
      </c>
      <c r="E4" s="74" t="s">
        <v>259</v>
      </c>
      <c r="F4" s="74" t="s">
        <v>260</v>
      </c>
      <c r="G4" s="74" t="s">
        <v>377</v>
      </c>
      <c r="H4" s="74" t="s">
        <v>378</v>
      </c>
    </row>
    <row r="5" spans="1:254" s="120" customFormat="1" ht="10.199999999999999" x14ac:dyDescent="0.2">
      <c r="A5" s="117">
        <v>1</v>
      </c>
      <c r="B5" s="118">
        <v>2</v>
      </c>
      <c r="C5" s="119">
        <v>3</v>
      </c>
      <c r="D5" s="119">
        <v>4</v>
      </c>
      <c r="E5" s="119" t="s">
        <v>261</v>
      </c>
      <c r="F5" s="119">
        <v>6</v>
      </c>
      <c r="G5" s="119" t="s">
        <v>262</v>
      </c>
      <c r="H5" s="119" t="s">
        <v>263</v>
      </c>
    </row>
    <row r="6" spans="1:254" s="125" customFormat="1" ht="77.25" customHeight="1" x14ac:dyDescent="0.3">
      <c r="A6" s="121"/>
      <c r="B6" s="122" t="s">
        <v>36</v>
      </c>
      <c r="C6" s="123">
        <f>(C7+C8+C9+C10+C11+C12)/6</f>
        <v>79.833333333333329</v>
      </c>
      <c r="D6" s="123">
        <f>SUM(D7:D12)/6</f>
        <v>83.827372946254528</v>
      </c>
      <c r="E6" s="123">
        <f>100-D6</f>
        <v>16.172627053745472</v>
      </c>
      <c r="F6" s="123">
        <f>D6-D19</f>
        <v>5.751138237980058E-2</v>
      </c>
      <c r="G6" s="123">
        <f t="shared" ref="G6:G19" si="0">D6-C6</f>
        <v>3.994039612921199</v>
      </c>
      <c r="H6" s="123">
        <f t="shared" ref="H6:H19" si="1">G6/C6*100</f>
        <v>5.002972375266638</v>
      </c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</row>
    <row r="7" spans="1:254" x14ac:dyDescent="0.3">
      <c r="A7" s="126">
        <v>1</v>
      </c>
      <c r="B7" s="127" t="s">
        <v>42</v>
      </c>
      <c r="C7" s="128">
        <v>97.3</v>
      </c>
      <c r="D7" s="128">
        <f>'Приложение 1'!C9</f>
        <v>97.191425438596497</v>
      </c>
      <c r="E7" s="129">
        <f>100-D7</f>
        <v>2.8085745614035034</v>
      </c>
      <c r="F7" s="129">
        <f>D7-D19</f>
        <v>13.42156387472177</v>
      </c>
      <c r="G7" s="129">
        <f>D7-C7</f>
        <v>-0.10857456140350052</v>
      </c>
      <c r="H7" s="129">
        <f>G7/C7*100</f>
        <v>-0.11158742179188132</v>
      </c>
    </row>
    <row r="8" spans="1:254" ht="15" customHeight="1" x14ac:dyDescent="0.3">
      <c r="A8" s="126">
        <v>2</v>
      </c>
      <c r="B8" s="127" t="s">
        <v>38</v>
      </c>
      <c r="C8" s="128">
        <v>93.1</v>
      </c>
      <c r="D8" s="128">
        <f>'Приложение 1'!C10</f>
        <v>92.473082706766917</v>
      </c>
      <c r="E8" s="129">
        <f>100-D8</f>
        <v>7.5269172932330832</v>
      </c>
      <c r="F8" s="129">
        <f>D8-D19</f>
        <v>8.7032211428921897</v>
      </c>
      <c r="G8" s="129">
        <f t="shared" si="0"/>
        <v>-0.62691729323307754</v>
      </c>
      <c r="H8" s="129">
        <f t="shared" si="1"/>
        <v>-0.67338055127076002</v>
      </c>
    </row>
    <row r="9" spans="1:254" ht="30.75" customHeight="1" x14ac:dyDescent="0.3">
      <c r="A9" s="126">
        <v>3</v>
      </c>
      <c r="B9" s="127" t="s">
        <v>43</v>
      </c>
      <c r="C9" s="128">
        <v>89.2</v>
      </c>
      <c r="D9" s="128">
        <f>'Приложение 1'!C11</f>
        <v>90.641535087719305</v>
      </c>
      <c r="E9" s="129">
        <f t="shared" ref="E9:E19" si="2">100-D9</f>
        <v>9.3584649122806951</v>
      </c>
      <c r="F9" s="129">
        <f>D9-D19</f>
        <v>6.8716735238445779</v>
      </c>
      <c r="G9" s="129">
        <f>D9-C9</f>
        <v>1.4415350877193021</v>
      </c>
      <c r="H9" s="129">
        <f>G9/C9*100</f>
        <v>1.6160707261427154</v>
      </c>
    </row>
    <row r="10" spans="1:254" ht="31.2" x14ac:dyDescent="0.3">
      <c r="A10" s="130" t="s">
        <v>39</v>
      </c>
      <c r="B10" s="127" t="s">
        <v>41</v>
      </c>
      <c r="C10" s="128">
        <v>61</v>
      </c>
      <c r="D10" s="128">
        <f>'Приложение 1'!C12</f>
        <v>68.917083333333338</v>
      </c>
      <c r="E10" s="129">
        <f t="shared" si="2"/>
        <v>31.082916666666662</v>
      </c>
      <c r="F10" s="129">
        <f>D10-D19</f>
        <v>-14.852778230541389</v>
      </c>
      <c r="G10" s="129">
        <f>D10-C10</f>
        <v>7.9170833333333377</v>
      </c>
      <c r="H10" s="129">
        <f t="shared" si="1"/>
        <v>12.978825136612029</v>
      </c>
      <c r="L10" s="131"/>
    </row>
    <row r="11" spans="1:254" ht="19.2" customHeight="1" x14ac:dyDescent="0.3">
      <c r="A11" s="130" t="s">
        <v>59</v>
      </c>
      <c r="B11" s="127" t="s">
        <v>40</v>
      </c>
      <c r="C11" s="128">
        <v>64.099999999999994</v>
      </c>
      <c r="D11" s="128">
        <f>'Приложение 1'!C13</f>
        <v>70.781666666666666</v>
      </c>
      <c r="E11" s="129">
        <f t="shared" si="2"/>
        <v>29.218333333333334</v>
      </c>
      <c r="F11" s="129">
        <f>D11-D19</f>
        <v>-12.988194897208061</v>
      </c>
      <c r="G11" s="129">
        <f t="shared" si="0"/>
        <v>6.681666666666672</v>
      </c>
      <c r="H11" s="129">
        <f t="shared" si="1"/>
        <v>10.423816952678116</v>
      </c>
    </row>
    <row r="12" spans="1:254" ht="19.2" customHeight="1" x14ac:dyDescent="0.3">
      <c r="A12" s="126">
        <v>6</v>
      </c>
      <c r="B12" s="127" t="s">
        <v>37</v>
      </c>
      <c r="C12" s="128">
        <v>74.3</v>
      </c>
      <c r="D12" s="128">
        <f>'Приложение 1'!C14</f>
        <v>82.959444444444443</v>
      </c>
      <c r="E12" s="129">
        <f t="shared" si="2"/>
        <v>17.040555555555557</v>
      </c>
      <c r="F12" s="129">
        <f>D12-D20</f>
        <v>82.959444444444443</v>
      </c>
      <c r="G12" s="129">
        <f t="shared" si="0"/>
        <v>8.6594444444444463</v>
      </c>
      <c r="H12" s="129">
        <f t="shared" si="1"/>
        <v>11.654703155376106</v>
      </c>
      <c r="L12" s="131"/>
    </row>
    <row r="13" spans="1:254" s="125" customFormat="1" ht="62.25" customHeight="1" x14ac:dyDescent="0.3">
      <c r="A13" s="132"/>
      <c r="B13" s="133" t="s">
        <v>44</v>
      </c>
      <c r="C13" s="123">
        <f>(C14+C15+C16+C17+C18)/5</f>
        <v>77</v>
      </c>
      <c r="D13" s="123">
        <f>SUM(D14:D18)/5</f>
        <v>83.700847905018961</v>
      </c>
      <c r="E13" s="123">
        <f t="shared" si="2"/>
        <v>16.299152094981039</v>
      </c>
      <c r="F13" s="123">
        <f>D13-D19</f>
        <v>-6.901365885576638E-2</v>
      </c>
      <c r="G13" s="123">
        <f t="shared" si="0"/>
        <v>6.7008479050189607</v>
      </c>
      <c r="H13" s="123">
        <f t="shared" si="1"/>
        <v>8.7023998766480002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</row>
    <row r="14" spans="1:254" ht="77.400000000000006" customHeight="1" x14ac:dyDescent="0.3">
      <c r="A14" s="130" t="s">
        <v>58</v>
      </c>
      <c r="B14" s="127" t="s">
        <v>291</v>
      </c>
      <c r="C14" s="129">
        <v>88.9</v>
      </c>
      <c r="D14" s="129">
        <f>'Приложение 1'!C16</f>
        <v>88.543350427350418</v>
      </c>
      <c r="E14" s="129">
        <f t="shared" si="2"/>
        <v>11.456649572649582</v>
      </c>
      <c r="F14" s="129">
        <f>D14-D19</f>
        <v>4.7734888634756913</v>
      </c>
      <c r="G14" s="129">
        <f t="shared" si="0"/>
        <v>-0.3566495726495873</v>
      </c>
      <c r="H14" s="129">
        <f t="shared" si="1"/>
        <v>-0.40118062165307905</v>
      </c>
    </row>
    <row r="15" spans="1:254" x14ac:dyDescent="0.3">
      <c r="A15" s="130" t="s">
        <v>46</v>
      </c>
      <c r="B15" s="127" t="s">
        <v>47</v>
      </c>
      <c r="C15" s="129">
        <v>77.5</v>
      </c>
      <c r="D15" s="129">
        <f>'Приложение 1'!C17</f>
        <v>87.955999999999989</v>
      </c>
      <c r="E15" s="129">
        <f>100-D15</f>
        <v>12.044000000000011</v>
      </c>
      <c r="F15" s="129">
        <f t="shared" ref="F15:F18" si="3">D15-D20</f>
        <v>87.955999999999989</v>
      </c>
      <c r="G15" s="129">
        <f t="shared" si="0"/>
        <v>10.455999999999989</v>
      </c>
      <c r="H15" s="129">
        <f t="shared" si="1"/>
        <v>13.491612903225791</v>
      </c>
    </row>
    <row r="16" spans="1:254" ht="17.399999999999999" customHeight="1" x14ac:dyDescent="0.3">
      <c r="A16" s="130" t="s">
        <v>48</v>
      </c>
      <c r="B16" s="127" t="s">
        <v>49</v>
      </c>
      <c r="C16" s="134">
        <v>74</v>
      </c>
      <c r="D16" s="129">
        <f>'Приложение 1'!C18</f>
        <v>80.920178571428579</v>
      </c>
      <c r="E16" s="134">
        <f t="shared" si="2"/>
        <v>19.079821428571421</v>
      </c>
      <c r="F16" s="129">
        <f t="shared" si="3"/>
        <v>80.920178571428579</v>
      </c>
      <c r="G16" s="134">
        <f t="shared" si="0"/>
        <v>6.9201785714285791</v>
      </c>
      <c r="H16" s="134">
        <f t="shared" si="1"/>
        <v>9.3515926640926743</v>
      </c>
    </row>
    <row r="17" spans="1:254" ht="19.2" customHeight="1" x14ac:dyDescent="0.3">
      <c r="A17" s="130" t="s">
        <v>50</v>
      </c>
      <c r="B17" s="127" t="s">
        <v>51</v>
      </c>
      <c r="C17" s="135">
        <v>72.599999999999994</v>
      </c>
      <c r="D17" s="129">
        <f>'Приложение 1'!C19</f>
        <v>79.087500000000006</v>
      </c>
      <c r="E17" s="136">
        <f t="shared" si="2"/>
        <v>20.912499999999994</v>
      </c>
      <c r="F17" s="129">
        <f t="shared" si="3"/>
        <v>79.087500000000006</v>
      </c>
      <c r="G17" s="136">
        <f>D17-C17</f>
        <v>6.4875000000000114</v>
      </c>
      <c r="H17" s="136">
        <f t="shared" si="1"/>
        <v>8.9359504132231571</v>
      </c>
    </row>
    <row r="18" spans="1:254" ht="31.2" x14ac:dyDescent="0.3">
      <c r="A18" s="130" t="s">
        <v>55</v>
      </c>
      <c r="B18" s="127" t="s">
        <v>45</v>
      </c>
      <c r="C18" s="136">
        <v>72</v>
      </c>
      <c r="D18" s="129">
        <f>'Приложение 1'!C20</f>
        <v>81.997210526315797</v>
      </c>
      <c r="E18" s="136">
        <f t="shared" si="2"/>
        <v>18.002789473684203</v>
      </c>
      <c r="F18" s="129">
        <f t="shared" si="3"/>
        <v>81.997210526315797</v>
      </c>
      <c r="G18" s="136">
        <f t="shared" si="0"/>
        <v>9.9972105263157971</v>
      </c>
      <c r="H18" s="136">
        <f t="shared" si="1"/>
        <v>13.885014619883052</v>
      </c>
    </row>
    <row r="19" spans="1:254" s="125" customFormat="1" x14ac:dyDescent="0.3">
      <c r="A19" s="137"/>
      <c r="B19" s="138" t="s">
        <v>60</v>
      </c>
      <c r="C19" s="139">
        <v>78.5</v>
      </c>
      <c r="D19" s="139">
        <f t="shared" ref="D19" si="4">(D7+D8+D9+D10+D11+D12+D14+D15+D16+D17+D18)/11</f>
        <v>83.769861563874727</v>
      </c>
      <c r="E19" s="139">
        <f t="shared" si="2"/>
        <v>16.230138436125273</v>
      </c>
      <c r="F19" s="140" t="s">
        <v>57</v>
      </c>
      <c r="G19" s="139">
        <f t="shared" si="0"/>
        <v>5.269861563874727</v>
      </c>
      <c r="H19" s="139">
        <f t="shared" si="1"/>
        <v>6.7131994444264045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4"/>
      <c r="FO19" s="124"/>
      <c r="FP19" s="124"/>
      <c r="FQ19" s="124"/>
      <c r="FR19" s="124"/>
      <c r="FS19" s="124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4"/>
      <c r="GJ19" s="124"/>
      <c r="GK19" s="124"/>
      <c r="GL19" s="124"/>
      <c r="GM19" s="124"/>
      <c r="GN19" s="124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4"/>
      <c r="HE19" s="124"/>
      <c r="HF19" s="124"/>
      <c r="HG19" s="124"/>
      <c r="HH19" s="124"/>
      <c r="HI19" s="124"/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  <c r="IF19" s="124"/>
      <c r="IG19" s="124"/>
      <c r="IH19" s="124"/>
      <c r="II19" s="124"/>
      <c r="IJ19" s="124"/>
      <c r="IK19" s="124"/>
      <c r="IL19" s="124"/>
      <c r="IM19" s="124"/>
      <c r="IN19" s="124"/>
      <c r="IO19" s="124"/>
      <c r="IP19" s="124"/>
      <c r="IQ19" s="124"/>
      <c r="IR19" s="124"/>
      <c r="IS19" s="124"/>
      <c r="IT19" s="124"/>
    </row>
    <row r="21" spans="1:254" x14ac:dyDescent="0.3">
      <c r="D21" s="102"/>
    </row>
  </sheetData>
  <sheetProtection selectLockedCells="1" selectUnlockedCells="1"/>
  <mergeCells count="2">
    <mergeCell ref="A2:H2"/>
    <mergeCell ref="E1:H1"/>
  </mergeCells>
  <pageMargins left="0.39370078740157483" right="0.19685039370078741" top="0.27559055118110237" bottom="0.19685039370078741" header="0.15748031496062992" footer="0.23622047244094491"/>
  <pageSetup paperSize="9" scale="70" firstPageNumber="0" fitToHeight="10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9"/>
  <sheetViews>
    <sheetView view="pageBreakPreview" zoomScale="80" zoomScaleNormal="40" zoomScaleSheetLayoutView="8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activeCell="A3" sqref="A3"/>
    </sheetView>
  </sheetViews>
  <sheetFormatPr defaultRowHeight="15.6" x14ac:dyDescent="0.3"/>
  <cols>
    <col min="1" max="1" width="31" style="99" customWidth="1"/>
    <col min="2" max="2" width="7.44140625" style="99" customWidth="1"/>
    <col min="3" max="3" width="11.88671875" style="99" customWidth="1"/>
    <col min="4" max="4" width="35.5546875" style="99" customWidth="1"/>
    <col min="5" max="5" width="35.5546875" style="100" customWidth="1"/>
    <col min="6" max="6" width="35.5546875" style="99" customWidth="1"/>
    <col min="7" max="7" width="38" style="99" customWidth="1"/>
    <col min="8" max="8" width="35.5546875" style="99" customWidth="1"/>
    <col min="9" max="253" width="8.88671875" style="99" customWidth="1"/>
    <col min="254" max="256" width="8.88671875" style="101"/>
    <col min="257" max="257" width="31" style="101" customWidth="1"/>
    <col min="258" max="258" width="7.44140625" style="101" customWidth="1"/>
    <col min="259" max="259" width="11.88671875" style="101" customWidth="1"/>
    <col min="260" max="264" width="35.5546875" style="101" customWidth="1"/>
    <col min="265" max="509" width="8.88671875" style="101" customWidth="1"/>
    <col min="510" max="512" width="8.88671875" style="101"/>
    <col min="513" max="513" width="31" style="101" customWidth="1"/>
    <col min="514" max="514" width="7.44140625" style="101" customWidth="1"/>
    <col min="515" max="515" width="11.88671875" style="101" customWidth="1"/>
    <col min="516" max="520" width="35.5546875" style="101" customWidth="1"/>
    <col min="521" max="765" width="8.88671875" style="101" customWidth="1"/>
    <col min="766" max="768" width="8.88671875" style="101"/>
    <col min="769" max="769" width="31" style="101" customWidth="1"/>
    <col min="770" max="770" width="7.44140625" style="101" customWidth="1"/>
    <col min="771" max="771" width="11.88671875" style="101" customWidth="1"/>
    <col min="772" max="776" width="35.5546875" style="101" customWidth="1"/>
    <col min="777" max="1021" width="8.88671875" style="101" customWidth="1"/>
    <col min="1022" max="1024" width="8.88671875" style="101"/>
    <col min="1025" max="1025" width="31" style="101" customWidth="1"/>
    <col min="1026" max="1026" width="7.44140625" style="101" customWidth="1"/>
    <col min="1027" max="1027" width="11.88671875" style="101" customWidth="1"/>
    <col min="1028" max="1032" width="35.5546875" style="101" customWidth="1"/>
    <col min="1033" max="1277" width="8.88671875" style="101" customWidth="1"/>
    <col min="1278" max="1280" width="8.88671875" style="101"/>
    <col min="1281" max="1281" width="31" style="101" customWidth="1"/>
    <col min="1282" max="1282" width="7.44140625" style="101" customWidth="1"/>
    <col min="1283" max="1283" width="11.88671875" style="101" customWidth="1"/>
    <col min="1284" max="1288" width="35.5546875" style="101" customWidth="1"/>
    <col min="1289" max="1533" width="8.88671875" style="101" customWidth="1"/>
    <col min="1534" max="1536" width="8.88671875" style="101"/>
    <col min="1537" max="1537" width="31" style="101" customWidth="1"/>
    <col min="1538" max="1538" width="7.44140625" style="101" customWidth="1"/>
    <col min="1539" max="1539" width="11.88671875" style="101" customWidth="1"/>
    <col min="1540" max="1544" width="35.5546875" style="101" customWidth="1"/>
    <col min="1545" max="1789" width="8.88671875" style="101" customWidth="1"/>
    <col min="1790" max="1792" width="8.88671875" style="101"/>
    <col min="1793" max="1793" width="31" style="101" customWidth="1"/>
    <col min="1794" max="1794" width="7.44140625" style="101" customWidth="1"/>
    <col min="1795" max="1795" width="11.88671875" style="101" customWidth="1"/>
    <col min="1796" max="1800" width="35.5546875" style="101" customWidth="1"/>
    <col min="1801" max="2045" width="8.88671875" style="101" customWidth="1"/>
    <col min="2046" max="2048" width="8.88671875" style="101"/>
    <col min="2049" max="2049" width="31" style="101" customWidth="1"/>
    <col min="2050" max="2050" width="7.44140625" style="101" customWidth="1"/>
    <col min="2051" max="2051" width="11.88671875" style="101" customWidth="1"/>
    <col min="2052" max="2056" width="35.5546875" style="101" customWidth="1"/>
    <col min="2057" max="2301" width="8.88671875" style="101" customWidth="1"/>
    <col min="2302" max="2304" width="8.88671875" style="101"/>
    <col min="2305" max="2305" width="31" style="101" customWidth="1"/>
    <col min="2306" max="2306" width="7.44140625" style="101" customWidth="1"/>
    <col min="2307" max="2307" width="11.88671875" style="101" customWidth="1"/>
    <col min="2308" max="2312" width="35.5546875" style="101" customWidth="1"/>
    <col min="2313" max="2557" width="8.88671875" style="101" customWidth="1"/>
    <col min="2558" max="2560" width="8.88671875" style="101"/>
    <col min="2561" max="2561" width="31" style="101" customWidth="1"/>
    <col min="2562" max="2562" width="7.44140625" style="101" customWidth="1"/>
    <col min="2563" max="2563" width="11.88671875" style="101" customWidth="1"/>
    <col min="2564" max="2568" width="35.5546875" style="101" customWidth="1"/>
    <col min="2569" max="2813" width="8.88671875" style="101" customWidth="1"/>
    <col min="2814" max="2816" width="8.88671875" style="101"/>
    <col min="2817" max="2817" width="31" style="101" customWidth="1"/>
    <col min="2818" max="2818" width="7.44140625" style="101" customWidth="1"/>
    <col min="2819" max="2819" width="11.88671875" style="101" customWidth="1"/>
    <col min="2820" max="2824" width="35.5546875" style="101" customWidth="1"/>
    <col min="2825" max="3069" width="8.88671875" style="101" customWidth="1"/>
    <col min="3070" max="3072" width="8.88671875" style="101"/>
    <col min="3073" max="3073" width="31" style="101" customWidth="1"/>
    <col min="3074" max="3074" width="7.44140625" style="101" customWidth="1"/>
    <col min="3075" max="3075" width="11.88671875" style="101" customWidth="1"/>
    <col min="3076" max="3080" width="35.5546875" style="101" customWidth="1"/>
    <col min="3081" max="3325" width="8.88671875" style="101" customWidth="1"/>
    <col min="3326" max="3328" width="8.88671875" style="101"/>
    <col min="3329" max="3329" width="31" style="101" customWidth="1"/>
    <col min="3330" max="3330" width="7.44140625" style="101" customWidth="1"/>
    <col min="3331" max="3331" width="11.88671875" style="101" customWidth="1"/>
    <col min="3332" max="3336" width="35.5546875" style="101" customWidth="1"/>
    <col min="3337" max="3581" width="8.88671875" style="101" customWidth="1"/>
    <col min="3582" max="3584" width="8.88671875" style="101"/>
    <col min="3585" max="3585" width="31" style="101" customWidth="1"/>
    <col min="3586" max="3586" width="7.44140625" style="101" customWidth="1"/>
    <col min="3587" max="3587" width="11.88671875" style="101" customWidth="1"/>
    <col min="3588" max="3592" width="35.5546875" style="101" customWidth="1"/>
    <col min="3593" max="3837" width="8.88671875" style="101" customWidth="1"/>
    <col min="3838" max="3840" width="8.88671875" style="101"/>
    <col min="3841" max="3841" width="31" style="101" customWidth="1"/>
    <col min="3842" max="3842" width="7.44140625" style="101" customWidth="1"/>
    <col min="3843" max="3843" width="11.88671875" style="101" customWidth="1"/>
    <col min="3844" max="3848" width="35.5546875" style="101" customWidth="1"/>
    <col min="3849" max="4093" width="8.88671875" style="101" customWidth="1"/>
    <col min="4094" max="4096" width="8.88671875" style="101"/>
    <col min="4097" max="4097" width="31" style="101" customWidth="1"/>
    <col min="4098" max="4098" width="7.44140625" style="101" customWidth="1"/>
    <col min="4099" max="4099" width="11.88671875" style="101" customWidth="1"/>
    <col min="4100" max="4104" width="35.5546875" style="101" customWidth="1"/>
    <col min="4105" max="4349" width="8.88671875" style="101" customWidth="1"/>
    <col min="4350" max="4352" width="8.88671875" style="101"/>
    <col min="4353" max="4353" width="31" style="101" customWidth="1"/>
    <col min="4354" max="4354" width="7.44140625" style="101" customWidth="1"/>
    <col min="4355" max="4355" width="11.88671875" style="101" customWidth="1"/>
    <col min="4356" max="4360" width="35.5546875" style="101" customWidth="1"/>
    <col min="4361" max="4605" width="8.88671875" style="101" customWidth="1"/>
    <col min="4606" max="4608" width="8.88671875" style="101"/>
    <col min="4609" max="4609" width="31" style="101" customWidth="1"/>
    <col min="4610" max="4610" width="7.44140625" style="101" customWidth="1"/>
    <col min="4611" max="4611" width="11.88671875" style="101" customWidth="1"/>
    <col min="4612" max="4616" width="35.5546875" style="101" customWidth="1"/>
    <col min="4617" max="4861" width="8.88671875" style="101" customWidth="1"/>
    <col min="4862" max="4864" width="8.88671875" style="101"/>
    <col min="4865" max="4865" width="31" style="101" customWidth="1"/>
    <col min="4866" max="4866" width="7.44140625" style="101" customWidth="1"/>
    <col min="4867" max="4867" width="11.88671875" style="101" customWidth="1"/>
    <col min="4868" max="4872" width="35.5546875" style="101" customWidth="1"/>
    <col min="4873" max="5117" width="8.88671875" style="101" customWidth="1"/>
    <col min="5118" max="5120" width="8.88671875" style="101"/>
    <col min="5121" max="5121" width="31" style="101" customWidth="1"/>
    <col min="5122" max="5122" width="7.44140625" style="101" customWidth="1"/>
    <col min="5123" max="5123" width="11.88671875" style="101" customWidth="1"/>
    <col min="5124" max="5128" width="35.5546875" style="101" customWidth="1"/>
    <col min="5129" max="5373" width="8.88671875" style="101" customWidth="1"/>
    <col min="5374" max="5376" width="8.88671875" style="101"/>
    <col min="5377" max="5377" width="31" style="101" customWidth="1"/>
    <col min="5378" max="5378" width="7.44140625" style="101" customWidth="1"/>
    <col min="5379" max="5379" width="11.88671875" style="101" customWidth="1"/>
    <col min="5380" max="5384" width="35.5546875" style="101" customWidth="1"/>
    <col min="5385" max="5629" width="8.88671875" style="101" customWidth="1"/>
    <col min="5630" max="5632" width="8.88671875" style="101"/>
    <col min="5633" max="5633" width="31" style="101" customWidth="1"/>
    <col min="5634" max="5634" width="7.44140625" style="101" customWidth="1"/>
    <col min="5635" max="5635" width="11.88671875" style="101" customWidth="1"/>
    <col min="5636" max="5640" width="35.5546875" style="101" customWidth="1"/>
    <col min="5641" max="5885" width="8.88671875" style="101" customWidth="1"/>
    <col min="5886" max="5888" width="8.88671875" style="101"/>
    <col min="5889" max="5889" width="31" style="101" customWidth="1"/>
    <col min="5890" max="5890" width="7.44140625" style="101" customWidth="1"/>
    <col min="5891" max="5891" width="11.88671875" style="101" customWidth="1"/>
    <col min="5892" max="5896" width="35.5546875" style="101" customWidth="1"/>
    <col min="5897" max="6141" width="8.88671875" style="101" customWidth="1"/>
    <col min="6142" max="6144" width="8.88671875" style="101"/>
    <col min="6145" max="6145" width="31" style="101" customWidth="1"/>
    <col min="6146" max="6146" width="7.44140625" style="101" customWidth="1"/>
    <col min="6147" max="6147" width="11.88671875" style="101" customWidth="1"/>
    <col min="6148" max="6152" width="35.5546875" style="101" customWidth="1"/>
    <col min="6153" max="6397" width="8.88671875" style="101" customWidth="1"/>
    <col min="6398" max="6400" width="8.88671875" style="101"/>
    <col min="6401" max="6401" width="31" style="101" customWidth="1"/>
    <col min="6402" max="6402" width="7.44140625" style="101" customWidth="1"/>
    <col min="6403" max="6403" width="11.88671875" style="101" customWidth="1"/>
    <col min="6404" max="6408" width="35.5546875" style="101" customWidth="1"/>
    <col min="6409" max="6653" width="8.88671875" style="101" customWidth="1"/>
    <col min="6654" max="6656" width="8.88671875" style="101"/>
    <col min="6657" max="6657" width="31" style="101" customWidth="1"/>
    <col min="6658" max="6658" width="7.44140625" style="101" customWidth="1"/>
    <col min="6659" max="6659" width="11.88671875" style="101" customWidth="1"/>
    <col min="6660" max="6664" width="35.5546875" style="101" customWidth="1"/>
    <col min="6665" max="6909" width="8.88671875" style="101" customWidth="1"/>
    <col min="6910" max="6912" width="8.88671875" style="101"/>
    <col min="6913" max="6913" width="31" style="101" customWidth="1"/>
    <col min="6914" max="6914" width="7.44140625" style="101" customWidth="1"/>
    <col min="6915" max="6915" width="11.88671875" style="101" customWidth="1"/>
    <col min="6916" max="6920" width="35.5546875" style="101" customWidth="1"/>
    <col min="6921" max="7165" width="8.88671875" style="101" customWidth="1"/>
    <col min="7166" max="7168" width="8.88671875" style="101"/>
    <col min="7169" max="7169" width="31" style="101" customWidth="1"/>
    <col min="7170" max="7170" width="7.44140625" style="101" customWidth="1"/>
    <col min="7171" max="7171" width="11.88671875" style="101" customWidth="1"/>
    <col min="7172" max="7176" width="35.5546875" style="101" customWidth="1"/>
    <col min="7177" max="7421" width="8.88671875" style="101" customWidth="1"/>
    <col min="7422" max="7424" width="8.88671875" style="101"/>
    <col min="7425" max="7425" width="31" style="101" customWidth="1"/>
    <col min="7426" max="7426" width="7.44140625" style="101" customWidth="1"/>
    <col min="7427" max="7427" width="11.88671875" style="101" customWidth="1"/>
    <col min="7428" max="7432" width="35.5546875" style="101" customWidth="1"/>
    <col min="7433" max="7677" width="8.88671875" style="101" customWidth="1"/>
    <col min="7678" max="7680" width="8.88671875" style="101"/>
    <col min="7681" max="7681" width="31" style="101" customWidth="1"/>
    <col min="7682" max="7682" width="7.44140625" style="101" customWidth="1"/>
    <col min="7683" max="7683" width="11.88671875" style="101" customWidth="1"/>
    <col min="7684" max="7688" width="35.5546875" style="101" customWidth="1"/>
    <col min="7689" max="7933" width="8.88671875" style="101" customWidth="1"/>
    <col min="7934" max="7936" width="8.88671875" style="101"/>
    <col min="7937" max="7937" width="31" style="101" customWidth="1"/>
    <col min="7938" max="7938" width="7.44140625" style="101" customWidth="1"/>
    <col min="7939" max="7939" width="11.88671875" style="101" customWidth="1"/>
    <col min="7940" max="7944" width="35.5546875" style="101" customWidth="1"/>
    <col min="7945" max="8189" width="8.88671875" style="101" customWidth="1"/>
    <col min="8190" max="8192" width="8.88671875" style="101"/>
    <col min="8193" max="8193" width="31" style="101" customWidth="1"/>
    <col min="8194" max="8194" width="7.44140625" style="101" customWidth="1"/>
    <col min="8195" max="8195" width="11.88671875" style="101" customWidth="1"/>
    <col min="8196" max="8200" width="35.5546875" style="101" customWidth="1"/>
    <col min="8201" max="8445" width="8.88671875" style="101" customWidth="1"/>
    <col min="8446" max="8448" width="8.88671875" style="101"/>
    <col min="8449" max="8449" width="31" style="101" customWidth="1"/>
    <col min="8450" max="8450" width="7.44140625" style="101" customWidth="1"/>
    <col min="8451" max="8451" width="11.88671875" style="101" customWidth="1"/>
    <col min="8452" max="8456" width="35.5546875" style="101" customWidth="1"/>
    <col min="8457" max="8701" width="8.88671875" style="101" customWidth="1"/>
    <col min="8702" max="8704" width="8.88671875" style="101"/>
    <col min="8705" max="8705" width="31" style="101" customWidth="1"/>
    <col min="8706" max="8706" width="7.44140625" style="101" customWidth="1"/>
    <col min="8707" max="8707" width="11.88671875" style="101" customWidth="1"/>
    <col min="8708" max="8712" width="35.5546875" style="101" customWidth="1"/>
    <col min="8713" max="8957" width="8.88671875" style="101" customWidth="1"/>
    <col min="8958" max="8960" width="8.88671875" style="101"/>
    <col min="8961" max="8961" width="31" style="101" customWidth="1"/>
    <col min="8962" max="8962" width="7.44140625" style="101" customWidth="1"/>
    <col min="8963" max="8963" width="11.88671875" style="101" customWidth="1"/>
    <col min="8964" max="8968" width="35.5546875" style="101" customWidth="1"/>
    <col min="8969" max="9213" width="8.88671875" style="101" customWidth="1"/>
    <col min="9214" max="9216" width="8.88671875" style="101"/>
    <col min="9217" max="9217" width="31" style="101" customWidth="1"/>
    <col min="9218" max="9218" width="7.44140625" style="101" customWidth="1"/>
    <col min="9219" max="9219" width="11.88671875" style="101" customWidth="1"/>
    <col min="9220" max="9224" width="35.5546875" style="101" customWidth="1"/>
    <col min="9225" max="9469" width="8.88671875" style="101" customWidth="1"/>
    <col min="9470" max="9472" width="8.88671875" style="101"/>
    <col min="9473" max="9473" width="31" style="101" customWidth="1"/>
    <col min="9474" max="9474" width="7.44140625" style="101" customWidth="1"/>
    <col min="9475" max="9475" width="11.88671875" style="101" customWidth="1"/>
    <col min="9476" max="9480" width="35.5546875" style="101" customWidth="1"/>
    <col min="9481" max="9725" width="8.88671875" style="101" customWidth="1"/>
    <col min="9726" max="9728" width="8.88671875" style="101"/>
    <col min="9729" max="9729" width="31" style="101" customWidth="1"/>
    <col min="9730" max="9730" width="7.44140625" style="101" customWidth="1"/>
    <col min="9731" max="9731" width="11.88671875" style="101" customWidth="1"/>
    <col min="9732" max="9736" width="35.5546875" style="101" customWidth="1"/>
    <col min="9737" max="9981" width="8.88671875" style="101" customWidth="1"/>
    <col min="9982" max="9984" width="8.88671875" style="101"/>
    <col min="9985" max="9985" width="31" style="101" customWidth="1"/>
    <col min="9986" max="9986" width="7.44140625" style="101" customWidth="1"/>
    <col min="9987" max="9987" width="11.88671875" style="101" customWidth="1"/>
    <col min="9988" max="9992" width="35.5546875" style="101" customWidth="1"/>
    <col min="9993" max="10237" width="8.88671875" style="101" customWidth="1"/>
    <col min="10238" max="10240" width="8.88671875" style="101"/>
    <col min="10241" max="10241" width="31" style="101" customWidth="1"/>
    <col min="10242" max="10242" width="7.44140625" style="101" customWidth="1"/>
    <col min="10243" max="10243" width="11.88671875" style="101" customWidth="1"/>
    <col min="10244" max="10248" width="35.5546875" style="101" customWidth="1"/>
    <col min="10249" max="10493" width="8.88671875" style="101" customWidth="1"/>
    <col min="10494" max="10496" width="8.88671875" style="101"/>
    <col min="10497" max="10497" width="31" style="101" customWidth="1"/>
    <col min="10498" max="10498" width="7.44140625" style="101" customWidth="1"/>
    <col min="10499" max="10499" width="11.88671875" style="101" customWidth="1"/>
    <col min="10500" max="10504" width="35.5546875" style="101" customWidth="1"/>
    <col min="10505" max="10749" width="8.88671875" style="101" customWidth="1"/>
    <col min="10750" max="10752" width="8.88671875" style="101"/>
    <col min="10753" max="10753" width="31" style="101" customWidth="1"/>
    <col min="10754" max="10754" width="7.44140625" style="101" customWidth="1"/>
    <col min="10755" max="10755" width="11.88671875" style="101" customWidth="1"/>
    <col min="10756" max="10760" width="35.5546875" style="101" customWidth="1"/>
    <col min="10761" max="11005" width="8.88671875" style="101" customWidth="1"/>
    <col min="11006" max="11008" width="8.88671875" style="101"/>
    <col min="11009" max="11009" width="31" style="101" customWidth="1"/>
    <col min="11010" max="11010" width="7.44140625" style="101" customWidth="1"/>
    <col min="11011" max="11011" width="11.88671875" style="101" customWidth="1"/>
    <col min="11012" max="11016" width="35.5546875" style="101" customWidth="1"/>
    <col min="11017" max="11261" width="8.88671875" style="101" customWidth="1"/>
    <col min="11262" max="11264" width="8.88671875" style="101"/>
    <col min="11265" max="11265" width="31" style="101" customWidth="1"/>
    <col min="11266" max="11266" width="7.44140625" style="101" customWidth="1"/>
    <col min="11267" max="11267" width="11.88671875" style="101" customWidth="1"/>
    <col min="11268" max="11272" width="35.5546875" style="101" customWidth="1"/>
    <col min="11273" max="11517" width="8.88671875" style="101" customWidth="1"/>
    <col min="11518" max="11520" width="8.88671875" style="101"/>
    <col min="11521" max="11521" width="31" style="101" customWidth="1"/>
    <col min="11522" max="11522" width="7.44140625" style="101" customWidth="1"/>
    <col min="11523" max="11523" width="11.88671875" style="101" customWidth="1"/>
    <col min="11524" max="11528" width="35.5546875" style="101" customWidth="1"/>
    <col min="11529" max="11773" width="8.88671875" style="101" customWidth="1"/>
    <col min="11774" max="11776" width="8.88671875" style="101"/>
    <col min="11777" max="11777" width="31" style="101" customWidth="1"/>
    <col min="11778" max="11778" width="7.44140625" style="101" customWidth="1"/>
    <col min="11779" max="11779" width="11.88671875" style="101" customWidth="1"/>
    <col min="11780" max="11784" width="35.5546875" style="101" customWidth="1"/>
    <col min="11785" max="12029" width="8.88671875" style="101" customWidth="1"/>
    <col min="12030" max="12032" width="8.88671875" style="101"/>
    <col min="12033" max="12033" width="31" style="101" customWidth="1"/>
    <col min="12034" max="12034" width="7.44140625" style="101" customWidth="1"/>
    <col min="12035" max="12035" width="11.88671875" style="101" customWidth="1"/>
    <col min="12036" max="12040" width="35.5546875" style="101" customWidth="1"/>
    <col min="12041" max="12285" width="8.88671875" style="101" customWidth="1"/>
    <col min="12286" max="12288" width="8.88671875" style="101"/>
    <col min="12289" max="12289" width="31" style="101" customWidth="1"/>
    <col min="12290" max="12290" width="7.44140625" style="101" customWidth="1"/>
    <col min="12291" max="12291" width="11.88671875" style="101" customWidth="1"/>
    <col min="12292" max="12296" width="35.5546875" style="101" customWidth="1"/>
    <col min="12297" max="12541" width="8.88671875" style="101" customWidth="1"/>
    <col min="12542" max="12544" width="8.88671875" style="101"/>
    <col min="12545" max="12545" width="31" style="101" customWidth="1"/>
    <col min="12546" max="12546" width="7.44140625" style="101" customWidth="1"/>
    <col min="12547" max="12547" width="11.88671875" style="101" customWidth="1"/>
    <col min="12548" max="12552" width="35.5546875" style="101" customWidth="1"/>
    <col min="12553" max="12797" width="8.88671875" style="101" customWidth="1"/>
    <col min="12798" max="12800" width="8.88671875" style="101"/>
    <col min="12801" max="12801" width="31" style="101" customWidth="1"/>
    <col min="12802" max="12802" width="7.44140625" style="101" customWidth="1"/>
    <col min="12803" max="12803" width="11.88671875" style="101" customWidth="1"/>
    <col min="12804" max="12808" width="35.5546875" style="101" customWidth="1"/>
    <col min="12809" max="13053" width="8.88671875" style="101" customWidth="1"/>
    <col min="13054" max="13056" width="8.88671875" style="101"/>
    <col min="13057" max="13057" width="31" style="101" customWidth="1"/>
    <col min="13058" max="13058" width="7.44140625" style="101" customWidth="1"/>
    <col min="13059" max="13059" width="11.88671875" style="101" customWidth="1"/>
    <col min="13060" max="13064" width="35.5546875" style="101" customWidth="1"/>
    <col min="13065" max="13309" width="8.88671875" style="101" customWidth="1"/>
    <col min="13310" max="13312" width="8.88671875" style="101"/>
    <col min="13313" max="13313" width="31" style="101" customWidth="1"/>
    <col min="13314" max="13314" width="7.44140625" style="101" customWidth="1"/>
    <col min="13315" max="13315" width="11.88671875" style="101" customWidth="1"/>
    <col min="13316" max="13320" width="35.5546875" style="101" customWidth="1"/>
    <col min="13321" max="13565" width="8.88671875" style="101" customWidth="1"/>
    <col min="13566" max="13568" width="8.88671875" style="101"/>
    <col min="13569" max="13569" width="31" style="101" customWidth="1"/>
    <col min="13570" max="13570" width="7.44140625" style="101" customWidth="1"/>
    <col min="13571" max="13571" width="11.88671875" style="101" customWidth="1"/>
    <col min="13572" max="13576" width="35.5546875" style="101" customWidth="1"/>
    <col min="13577" max="13821" width="8.88671875" style="101" customWidth="1"/>
    <col min="13822" max="13824" width="8.88671875" style="101"/>
    <col min="13825" max="13825" width="31" style="101" customWidth="1"/>
    <col min="13826" max="13826" width="7.44140625" style="101" customWidth="1"/>
    <col min="13827" max="13827" width="11.88671875" style="101" customWidth="1"/>
    <col min="13828" max="13832" width="35.5546875" style="101" customWidth="1"/>
    <col min="13833" max="14077" width="8.88671875" style="101" customWidth="1"/>
    <col min="14078" max="14080" width="8.88671875" style="101"/>
    <col min="14081" max="14081" width="31" style="101" customWidth="1"/>
    <col min="14082" max="14082" width="7.44140625" style="101" customWidth="1"/>
    <col min="14083" max="14083" width="11.88671875" style="101" customWidth="1"/>
    <col min="14084" max="14088" width="35.5546875" style="101" customWidth="1"/>
    <col min="14089" max="14333" width="8.88671875" style="101" customWidth="1"/>
    <col min="14334" max="14336" width="8.88671875" style="101"/>
    <col min="14337" max="14337" width="31" style="101" customWidth="1"/>
    <col min="14338" max="14338" width="7.44140625" style="101" customWidth="1"/>
    <col min="14339" max="14339" width="11.88671875" style="101" customWidth="1"/>
    <col min="14340" max="14344" width="35.5546875" style="101" customWidth="1"/>
    <col min="14345" max="14589" width="8.88671875" style="101" customWidth="1"/>
    <col min="14590" max="14592" width="8.88671875" style="101"/>
    <col min="14593" max="14593" width="31" style="101" customWidth="1"/>
    <col min="14594" max="14594" width="7.44140625" style="101" customWidth="1"/>
    <col min="14595" max="14595" width="11.88671875" style="101" customWidth="1"/>
    <col min="14596" max="14600" width="35.5546875" style="101" customWidth="1"/>
    <col min="14601" max="14845" width="8.88671875" style="101" customWidth="1"/>
    <col min="14846" max="14848" width="8.88671875" style="101"/>
    <col min="14849" max="14849" width="31" style="101" customWidth="1"/>
    <col min="14850" max="14850" width="7.44140625" style="101" customWidth="1"/>
    <col min="14851" max="14851" width="11.88671875" style="101" customWidth="1"/>
    <col min="14852" max="14856" width="35.5546875" style="101" customWidth="1"/>
    <col min="14857" max="15101" width="8.88671875" style="101" customWidth="1"/>
    <col min="15102" max="15104" width="8.88671875" style="101"/>
    <col min="15105" max="15105" width="31" style="101" customWidth="1"/>
    <col min="15106" max="15106" width="7.44140625" style="101" customWidth="1"/>
    <col min="15107" max="15107" width="11.88671875" style="101" customWidth="1"/>
    <col min="15108" max="15112" width="35.5546875" style="101" customWidth="1"/>
    <col min="15113" max="15357" width="8.88671875" style="101" customWidth="1"/>
    <col min="15358" max="15360" width="8.88671875" style="101"/>
    <col min="15361" max="15361" width="31" style="101" customWidth="1"/>
    <col min="15362" max="15362" width="7.44140625" style="101" customWidth="1"/>
    <col min="15363" max="15363" width="11.88671875" style="101" customWidth="1"/>
    <col min="15364" max="15368" width="35.5546875" style="101" customWidth="1"/>
    <col min="15369" max="15613" width="8.88671875" style="101" customWidth="1"/>
    <col min="15614" max="15616" width="8.88671875" style="101"/>
    <col min="15617" max="15617" width="31" style="101" customWidth="1"/>
    <col min="15618" max="15618" width="7.44140625" style="101" customWidth="1"/>
    <col min="15619" max="15619" width="11.88671875" style="101" customWidth="1"/>
    <col min="15620" max="15624" width="35.5546875" style="101" customWidth="1"/>
    <col min="15625" max="15869" width="8.88671875" style="101" customWidth="1"/>
    <col min="15870" max="15872" width="8.88671875" style="101"/>
    <col min="15873" max="15873" width="31" style="101" customWidth="1"/>
    <col min="15874" max="15874" width="7.44140625" style="101" customWidth="1"/>
    <col min="15875" max="15875" width="11.88671875" style="101" customWidth="1"/>
    <col min="15876" max="15880" width="35.5546875" style="101" customWidth="1"/>
    <col min="15881" max="16125" width="8.88671875" style="101" customWidth="1"/>
    <col min="16126" max="16128" width="8.88671875" style="101"/>
    <col min="16129" max="16129" width="31" style="101" customWidth="1"/>
    <col min="16130" max="16130" width="7.44140625" style="101" customWidth="1"/>
    <col min="16131" max="16131" width="11.88671875" style="101" customWidth="1"/>
    <col min="16132" max="16136" width="35.5546875" style="101" customWidth="1"/>
    <col min="16137" max="16381" width="8.88671875" style="101" customWidth="1"/>
    <col min="16382" max="16384" width="8.88671875" style="101"/>
  </cols>
  <sheetData>
    <row r="1" spans="1:253" x14ac:dyDescent="0.3">
      <c r="G1" s="254" t="s">
        <v>242</v>
      </c>
      <c r="H1" s="254"/>
    </row>
    <row r="2" spans="1:253" x14ac:dyDescent="0.3">
      <c r="A2" s="256" t="s">
        <v>470</v>
      </c>
      <c r="B2" s="256"/>
      <c r="C2" s="256"/>
      <c r="D2" s="256"/>
      <c r="E2" s="256"/>
      <c r="F2" s="256"/>
      <c r="G2" s="256"/>
      <c r="H2" s="256"/>
    </row>
    <row r="3" spans="1:253" ht="15.75" x14ac:dyDescent="0.25">
      <c r="F3" s="102"/>
    </row>
    <row r="4" spans="1:253" ht="35.25" customHeight="1" x14ac:dyDescent="0.3">
      <c r="A4" s="257" t="s">
        <v>78</v>
      </c>
      <c r="B4" s="257" t="s">
        <v>79</v>
      </c>
      <c r="C4" s="257" t="s">
        <v>86</v>
      </c>
      <c r="D4" s="258" t="s">
        <v>243</v>
      </c>
      <c r="E4" s="259"/>
      <c r="F4" s="259"/>
      <c r="G4" s="260"/>
      <c r="H4" s="257" t="s">
        <v>244</v>
      </c>
    </row>
    <row r="5" spans="1:253" s="103" customFormat="1" ht="47.25" customHeight="1" x14ac:dyDescent="0.3">
      <c r="A5" s="257"/>
      <c r="B5" s="257"/>
      <c r="C5" s="257"/>
      <c r="D5" s="98" t="s">
        <v>245</v>
      </c>
      <c r="E5" s="98" t="s">
        <v>246</v>
      </c>
      <c r="F5" s="98" t="s">
        <v>247</v>
      </c>
      <c r="G5" s="98" t="s">
        <v>248</v>
      </c>
      <c r="H5" s="257"/>
    </row>
    <row r="6" spans="1:253" s="105" customFormat="1" ht="12.75" x14ac:dyDescent="0.2">
      <c r="A6" s="77">
        <v>1</v>
      </c>
      <c r="B6" s="77">
        <v>2</v>
      </c>
      <c r="C6" s="77">
        <v>3</v>
      </c>
      <c r="D6" s="77">
        <v>4</v>
      </c>
      <c r="E6" s="104">
        <v>5</v>
      </c>
      <c r="F6" s="77">
        <v>6</v>
      </c>
      <c r="G6" s="77">
        <v>7</v>
      </c>
      <c r="H6" s="77">
        <v>8</v>
      </c>
    </row>
    <row r="7" spans="1:253" s="110" customFormat="1" ht="46.5" customHeight="1" x14ac:dyDescent="0.3">
      <c r="A7" s="106" t="s">
        <v>249</v>
      </c>
      <c r="B7" s="107">
        <v>1</v>
      </c>
      <c r="C7" s="97">
        <v>75.900000000000006</v>
      </c>
      <c r="D7" s="108"/>
      <c r="E7" s="108"/>
      <c r="F7" s="108"/>
      <c r="G7" s="108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</row>
    <row r="8" spans="1:253" ht="225.75" customHeight="1" x14ac:dyDescent="0.3">
      <c r="A8" s="187" t="s">
        <v>283</v>
      </c>
      <c r="B8" s="188" t="s">
        <v>98</v>
      </c>
      <c r="C8" s="189">
        <f>'Приложение 1'!H21</f>
        <v>100</v>
      </c>
      <c r="D8" s="189"/>
      <c r="E8" s="189"/>
      <c r="F8" s="189"/>
      <c r="G8" s="189" t="s">
        <v>308</v>
      </c>
      <c r="H8" s="189" t="s">
        <v>309</v>
      </c>
    </row>
    <row r="9" spans="1:253" ht="198" customHeight="1" x14ac:dyDescent="0.3">
      <c r="A9" s="187" t="s">
        <v>285</v>
      </c>
      <c r="B9" s="188" t="s">
        <v>100</v>
      </c>
      <c r="C9" s="189">
        <f>'Приложение 1'!K21</f>
        <v>100</v>
      </c>
      <c r="D9" s="189"/>
      <c r="E9" s="189"/>
      <c r="F9" s="189"/>
      <c r="G9" s="189" t="s">
        <v>310</v>
      </c>
      <c r="H9" s="189" t="s">
        <v>311</v>
      </c>
    </row>
    <row r="10" spans="1:253" ht="314.25" customHeight="1" x14ac:dyDescent="0.3">
      <c r="A10" s="187" t="s">
        <v>101</v>
      </c>
      <c r="B10" s="188" t="s">
        <v>102</v>
      </c>
      <c r="C10" s="189">
        <f>'Приложение 1'!N21</f>
        <v>16.363636363636363</v>
      </c>
      <c r="D10" s="189" t="s">
        <v>380</v>
      </c>
      <c r="E10" s="189"/>
      <c r="F10" s="189" t="s">
        <v>379</v>
      </c>
      <c r="G10" s="189"/>
      <c r="H10" s="189"/>
    </row>
    <row r="11" spans="1:253" ht="385.2" customHeight="1" x14ac:dyDescent="0.3">
      <c r="A11" s="187" t="s">
        <v>250</v>
      </c>
      <c r="B11" s="188" t="s">
        <v>104</v>
      </c>
      <c r="C11" s="189">
        <f>'Приложение 1'!Q21</f>
        <v>45.454545454545453</v>
      </c>
      <c r="D11" s="193" t="s">
        <v>440</v>
      </c>
      <c r="E11" s="189"/>
      <c r="F11" s="189"/>
      <c r="G11" s="189" t="s">
        <v>441</v>
      </c>
      <c r="H11" s="189"/>
      <c r="K11" s="102"/>
    </row>
    <row r="12" spans="1:253" ht="280.5" customHeight="1" x14ac:dyDescent="0.3">
      <c r="A12" s="187" t="s">
        <v>105</v>
      </c>
      <c r="B12" s="188" t="s">
        <v>106</v>
      </c>
      <c r="C12" s="189">
        <f>'Приложение 1'!T21</f>
        <v>69.13636363636364</v>
      </c>
      <c r="D12" s="189" t="s">
        <v>381</v>
      </c>
      <c r="E12" s="189"/>
      <c r="F12" s="189" t="s">
        <v>312</v>
      </c>
      <c r="G12" s="189" t="s">
        <v>257</v>
      </c>
      <c r="H12" s="189"/>
    </row>
    <row r="13" spans="1:253" ht="249.6" x14ac:dyDescent="0.3">
      <c r="A13" s="187" t="s">
        <v>107</v>
      </c>
      <c r="B13" s="188" t="s">
        <v>108</v>
      </c>
      <c r="C13" s="189">
        <f>'Приложение 1'!W21</f>
        <v>63.636363636363633</v>
      </c>
      <c r="D13" s="189" t="s">
        <v>442</v>
      </c>
      <c r="E13" s="189"/>
      <c r="F13" s="189"/>
      <c r="G13" s="189" t="s">
        <v>424</v>
      </c>
      <c r="H13" s="189"/>
    </row>
    <row r="14" spans="1:253" ht="312.60000000000002" customHeight="1" x14ac:dyDescent="0.3">
      <c r="A14" s="187" t="s">
        <v>109</v>
      </c>
      <c r="B14" s="188" t="s">
        <v>110</v>
      </c>
      <c r="C14" s="189">
        <f>'Приложение 1'!Z21</f>
        <v>100</v>
      </c>
      <c r="D14" s="189"/>
      <c r="E14" s="189"/>
      <c r="F14" s="189"/>
      <c r="G14" s="189" t="s">
        <v>468</v>
      </c>
      <c r="H14" s="189"/>
    </row>
    <row r="15" spans="1:253" ht="312" x14ac:dyDescent="0.3">
      <c r="A15" s="187" t="s">
        <v>111</v>
      </c>
      <c r="B15" s="188" t="s">
        <v>112</v>
      </c>
      <c r="C15" s="189">
        <f>'Приложение 1'!AC21</f>
        <v>100</v>
      </c>
      <c r="D15" s="189"/>
      <c r="E15" s="189"/>
      <c r="F15" s="189"/>
      <c r="G15" s="189" t="s">
        <v>425</v>
      </c>
      <c r="H15" s="189"/>
    </row>
    <row r="16" spans="1:253" ht="340.5" customHeight="1" x14ac:dyDescent="0.3">
      <c r="A16" s="187" t="s">
        <v>113</v>
      </c>
      <c r="B16" s="188" t="s">
        <v>114</v>
      </c>
      <c r="C16" s="189">
        <f>'Приложение 1'!AF21</f>
        <v>100</v>
      </c>
      <c r="D16" s="189"/>
      <c r="E16" s="189"/>
      <c r="F16" s="189"/>
      <c r="G16" s="189" t="s">
        <v>313</v>
      </c>
      <c r="H16" s="189" t="s">
        <v>253</v>
      </c>
    </row>
    <row r="17" spans="1:253" ht="381.75" customHeight="1" x14ac:dyDescent="0.3">
      <c r="A17" s="187" t="s">
        <v>287</v>
      </c>
      <c r="B17" s="188" t="s">
        <v>116</v>
      </c>
      <c r="C17" s="189">
        <f>'Приложение 1'!AI21</f>
        <v>95.914285714285725</v>
      </c>
      <c r="D17" s="189"/>
      <c r="E17" s="189" t="s">
        <v>444</v>
      </c>
      <c r="F17" s="189"/>
      <c r="G17" s="189" t="s">
        <v>445</v>
      </c>
      <c r="H17" s="189" t="s">
        <v>293</v>
      </c>
    </row>
    <row r="18" spans="1:253" ht="327.60000000000002" x14ac:dyDescent="0.3">
      <c r="A18" s="187" t="s">
        <v>118</v>
      </c>
      <c r="B18" s="188" t="s">
        <v>119</v>
      </c>
      <c r="C18" s="189">
        <f>'Приложение 1'!AL21</f>
        <v>74.742857142857147</v>
      </c>
      <c r="D18" s="189" t="s">
        <v>382</v>
      </c>
      <c r="E18" s="189" t="s">
        <v>446</v>
      </c>
      <c r="F18" s="189" t="s">
        <v>448</v>
      </c>
      <c r="G18" s="189" t="s">
        <v>447</v>
      </c>
      <c r="H18" s="189" t="s">
        <v>292</v>
      </c>
    </row>
    <row r="19" spans="1:253" ht="184.5" customHeight="1" x14ac:dyDescent="0.3">
      <c r="A19" s="187" t="s">
        <v>120</v>
      </c>
      <c r="B19" s="188" t="s">
        <v>121</v>
      </c>
      <c r="C19" s="189">
        <f>'Приложение 1'!AO21</f>
        <v>97.59</v>
      </c>
      <c r="D19" s="189"/>
      <c r="E19" s="189" t="s">
        <v>383</v>
      </c>
      <c r="F19" s="189"/>
      <c r="G19" s="189" t="s">
        <v>384</v>
      </c>
      <c r="H19" s="189" t="s">
        <v>291</v>
      </c>
    </row>
    <row r="20" spans="1:253" ht="197.25" customHeight="1" x14ac:dyDescent="0.3">
      <c r="A20" s="187" t="s">
        <v>122</v>
      </c>
      <c r="B20" s="188" t="s">
        <v>123</v>
      </c>
      <c r="C20" s="189">
        <f>'Приложение 1'!AR21</f>
        <v>75</v>
      </c>
      <c r="D20" s="189" t="s">
        <v>449</v>
      </c>
      <c r="E20" s="189"/>
      <c r="F20" s="189"/>
      <c r="G20" s="189" t="s">
        <v>450</v>
      </c>
      <c r="H20" s="189" t="s">
        <v>294</v>
      </c>
    </row>
    <row r="21" spans="1:253" ht="339.75" customHeight="1" x14ac:dyDescent="0.3">
      <c r="A21" s="190" t="s">
        <v>124</v>
      </c>
      <c r="B21" s="188" t="s">
        <v>125</v>
      </c>
      <c r="C21" s="189">
        <f>'Приложение 1'!AU21</f>
        <v>100</v>
      </c>
      <c r="D21" s="189"/>
      <c r="E21" s="189"/>
      <c r="F21" s="189"/>
      <c r="G21" s="189" t="s">
        <v>295</v>
      </c>
      <c r="H21" s="189"/>
    </row>
    <row r="22" spans="1:253" ht="223.5" customHeight="1" x14ac:dyDescent="0.3">
      <c r="A22" s="187" t="s">
        <v>127</v>
      </c>
      <c r="B22" s="188" t="s">
        <v>128</v>
      </c>
      <c r="C22" s="189">
        <f>'Приложение 1'!AX21</f>
        <v>100</v>
      </c>
      <c r="D22" s="189"/>
      <c r="E22" s="189"/>
      <c r="F22" s="189"/>
      <c r="G22" s="189" t="s">
        <v>314</v>
      </c>
      <c r="H22" s="189" t="s">
        <v>254</v>
      </c>
    </row>
    <row r="23" spans="1:253" ht="186" customHeight="1" x14ac:dyDescent="0.3">
      <c r="A23" s="187" t="s">
        <v>130</v>
      </c>
      <c r="B23" s="188" t="s">
        <v>131</v>
      </c>
      <c r="C23" s="189">
        <f>'Приложение 1'!BA21</f>
        <v>100</v>
      </c>
      <c r="D23" s="189"/>
      <c r="E23" s="189"/>
      <c r="F23" s="189"/>
      <c r="G23" s="189" t="s">
        <v>296</v>
      </c>
      <c r="H23" s="189" t="s">
        <v>254</v>
      </c>
    </row>
    <row r="24" spans="1:253" ht="180.75" customHeight="1" x14ac:dyDescent="0.3">
      <c r="A24" s="187" t="s">
        <v>132</v>
      </c>
      <c r="B24" s="188" t="s">
        <v>133</v>
      </c>
      <c r="C24" s="189">
        <f>'Приложение 1'!BD21</f>
        <v>100</v>
      </c>
      <c r="D24" s="189"/>
      <c r="E24" s="189"/>
      <c r="F24" s="189"/>
      <c r="G24" s="189" t="s">
        <v>296</v>
      </c>
      <c r="H24" s="189" t="s">
        <v>254</v>
      </c>
    </row>
    <row r="25" spans="1:253" ht="213" customHeight="1" x14ac:dyDescent="0.3">
      <c r="A25" s="190" t="s">
        <v>74</v>
      </c>
      <c r="B25" s="188" t="s">
        <v>134</v>
      </c>
      <c r="C25" s="189">
        <f>'Приложение 1'!BG21</f>
        <v>30</v>
      </c>
      <c r="D25" s="189" t="s">
        <v>339</v>
      </c>
      <c r="E25" s="189"/>
      <c r="F25" s="189"/>
      <c r="G25" s="189" t="s">
        <v>316</v>
      </c>
      <c r="H25" s="189" t="s">
        <v>299</v>
      </c>
    </row>
    <row r="26" spans="1:253" ht="196.95" customHeight="1" x14ac:dyDescent="0.3">
      <c r="A26" s="187" t="s">
        <v>136</v>
      </c>
      <c r="B26" s="188" t="s">
        <v>137</v>
      </c>
      <c r="C26" s="189">
        <f>'Приложение 1'!BJ21</f>
        <v>0</v>
      </c>
      <c r="D26" s="189" t="s">
        <v>297</v>
      </c>
      <c r="E26" s="189"/>
      <c r="F26" s="189"/>
      <c r="G26" s="189"/>
      <c r="H26" s="189" t="s">
        <v>254</v>
      </c>
    </row>
    <row r="27" spans="1:253" ht="249.6" x14ac:dyDescent="0.3">
      <c r="A27" s="187" t="s">
        <v>139</v>
      </c>
      <c r="B27" s="188" t="s">
        <v>140</v>
      </c>
      <c r="C27" s="189">
        <f>'Приложение 1'!BM21</f>
        <v>100</v>
      </c>
      <c r="D27" s="189"/>
      <c r="E27" s="189"/>
      <c r="F27" s="189" t="s">
        <v>251</v>
      </c>
      <c r="G27" s="189" t="s">
        <v>452</v>
      </c>
      <c r="H27" s="189" t="s">
        <v>451</v>
      </c>
    </row>
    <row r="28" spans="1:253" s="110" customFormat="1" ht="31.2" x14ac:dyDescent="0.3">
      <c r="A28" s="106" t="s">
        <v>142</v>
      </c>
      <c r="B28" s="107">
        <v>2</v>
      </c>
      <c r="C28" s="111">
        <v>78.400000000000006</v>
      </c>
      <c r="D28" s="111"/>
      <c r="E28" s="111"/>
      <c r="F28" s="111"/>
      <c r="G28" s="111"/>
      <c r="H28" s="111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</row>
    <row r="29" spans="1:253" ht="187.5" customHeight="1" x14ac:dyDescent="0.3">
      <c r="A29" s="187" t="s">
        <v>143</v>
      </c>
      <c r="B29" s="188" t="s">
        <v>144</v>
      </c>
      <c r="C29" s="189">
        <f>'Приложение 1'!BR21</f>
        <v>87.5</v>
      </c>
      <c r="D29" s="189" t="s">
        <v>385</v>
      </c>
      <c r="E29" s="189" t="s">
        <v>386</v>
      </c>
      <c r="F29" s="189" t="s">
        <v>252</v>
      </c>
      <c r="G29" s="189" t="s">
        <v>387</v>
      </c>
      <c r="H29" s="189" t="s">
        <v>298</v>
      </c>
    </row>
    <row r="30" spans="1:253" ht="296.39999999999998" x14ac:dyDescent="0.3">
      <c r="A30" s="187" t="s">
        <v>145</v>
      </c>
      <c r="B30" s="188" t="s">
        <v>146</v>
      </c>
      <c r="C30" s="189">
        <f>'Приложение 1'!BU21</f>
        <v>94.306220095693789</v>
      </c>
      <c r="D30" s="189" t="s">
        <v>45</v>
      </c>
      <c r="E30" s="189"/>
      <c r="F30" s="189" t="s">
        <v>252</v>
      </c>
      <c r="G30" s="189" t="s">
        <v>453</v>
      </c>
      <c r="H30" s="189"/>
      <c r="I30" s="100"/>
      <c r="J30" s="100"/>
      <c r="K30" s="100"/>
      <c r="L30" s="100"/>
    </row>
    <row r="31" spans="1:253" ht="171.6" x14ac:dyDescent="0.3">
      <c r="A31" s="187" t="s">
        <v>147</v>
      </c>
      <c r="B31" s="188" t="s">
        <v>148</v>
      </c>
      <c r="C31" s="189">
        <f>'Приложение 1'!BX21</f>
        <v>80.474545454545463</v>
      </c>
      <c r="D31" s="189" t="s">
        <v>256</v>
      </c>
      <c r="E31" s="189"/>
      <c r="F31" s="189" t="s">
        <v>299</v>
      </c>
      <c r="G31" s="189" t="s">
        <v>454</v>
      </c>
      <c r="H31" s="189"/>
    </row>
    <row r="32" spans="1:253" ht="124.8" x14ac:dyDescent="0.3">
      <c r="A32" s="187" t="s">
        <v>149</v>
      </c>
      <c r="B32" s="188" t="s">
        <v>150</v>
      </c>
      <c r="C32" s="189">
        <f>'Приложение 1'!CA21</f>
        <v>90</v>
      </c>
      <c r="D32" s="189"/>
      <c r="E32" s="189" t="s">
        <v>388</v>
      </c>
      <c r="F32" s="189" t="s">
        <v>389</v>
      </c>
      <c r="G32" s="189" t="s">
        <v>390</v>
      </c>
      <c r="H32" s="189" t="s">
        <v>299</v>
      </c>
      <c r="I32" s="100"/>
      <c r="J32" s="100"/>
      <c r="K32" s="100"/>
    </row>
    <row r="33" spans="1:253" ht="187.2" x14ac:dyDescent="0.3">
      <c r="A33" s="190" t="s">
        <v>151</v>
      </c>
      <c r="B33" s="188" t="s">
        <v>152</v>
      </c>
      <c r="C33" s="189">
        <f>'Приложение 1'!CD21</f>
        <v>5</v>
      </c>
      <c r="D33" s="189" t="s">
        <v>391</v>
      </c>
      <c r="E33" s="189"/>
      <c r="F33" s="189" t="s">
        <v>47</v>
      </c>
      <c r="G33" s="189" t="s">
        <v>251</v>
      </c>
      <c r="H33" s="189" t="s">
        <v>299</v>
      </c>
    </row>
    <row r="34" spans="1:253" ht="196.5" customHeight="1" x14ac:dyDescent="0.3">
      <c r="A34" s="187" t="s">
        <v>288</v>
      </c>
      <c r="B34" s="188" t="s">
        <v>153</v>
      </c>
      <c r="C34" s="189">
        <f>'Приложение 1'!CG21</f>
        <v>100</v>
      </c>
      <c r="D34" s="189"/>
      <c r="E34" s="189"/>
      <c r="F34" s="189"/>
      <c r="G34" s="189" t="s">
        <v>455</v>
      </c>
      <c r="H34" s="189" t="s">
        <v>456</v>
      </c>
    </row>
    <row r="35" spans="1:253" ht="201" customHeight="1" x14ac:dyDescent="0.3">
      <c r="A35" s="187" t="s">
        <v>290</v>
      </c>
      <c r="B35" s="188" t="s">
        <v>154</v>
      </c>
      <c r="C35" s="189">
        <f>'Приложение 1'!CJ21</f>
        <v>100</v>
      </c>
      <c r="D35" s="189"/>
      <c r="E35" s="189"/>
      <c r="F35" s="189"/>
      <c r="G35" s="189" t="s">
        <v>308</v>
      </c>
      <c r="H35" s="189" t="s">
        <v>392</v>
      </c>
    </row>
    <row r="36" spans="1:253" ht="224.4" customHeight="1" x14ac:dyDescent="0.3">
      <c r="A36" s="187" t="s">
        <v>155</v>
      </c>
      <c r="B36" s="188" t="s">
        <v>156</v>
      </c>
      <c r="C36" s="189">
        <f>'Приложение 1'!CM21</f>
        <v>96.473684210526315</v>
      </c>
      <c r="D36" s="189" t="s">
        <v>251</v>
      </c>
      <c r="E36" s="189" t="s">
        <v>42</v>
      </c>
      <c r="F36" s="189" t="s">
        <v>251</v>
      </c>
      <c r="G36" s="189" t="s">
        <v>393</v>
      </c>
      <c r="H36" s="189" t="s">
        <v>255</v>
      </c>
    </row>
    <row r="37" spans="1:253" ht="180.6" customHeight="1" x14ac:dyDescent="0.3">
      <c r="A37" s="187" t="s">
        <v>158</v>
      </c>
      <c r="B37" s="188" t="s">
        <v>159</v>
      </c>
      <c r="C37" s="189">
        <f>'Приложение 1'!CP21</f>
        <v>100</v>
      </c>
      <c r="D37" s="189"/>
      <c r="E37" s="189"/>
      <c r="F37" s="189"/>
      <c r="G37" s="189" t="s">
        <v>296</v>
      </c>
      <c r="H37" s="189" t="s">
        <v>254</v>
      </c>
    </row>
    <row r="38" spans="1:253" ht="177.75" customHeight="1" x14ac:dyDescent="0.3">
      <c r="A38" s="187" t="s">
        <v>161</v>
      </c>
      <c r="B38" s="188" t="s">
        <v>162</v>
      </c>
      <c r="C38" s="189">
        <f>'Приложение 1'!CS21</f>
        <v>76</v>
      </c>
      <c r="D38" s="189" t="s">
        <v>457</v>
      </c>
      <c r="E38" s="189"/>
      <c r="F38" s="189" t="s">
        <v>394</v>
      </c>
      <c r="G38" s="189" t="s">
        <v>395</v>
      </c>
      <c r="H38" s="189" t="s">
        <v>336</v>
      </c>
    </row>
    <row r="39" spans="1:253" ht="156" x14ac:dyDescent="0.3">
      <c r="A39" s="187" t="s">
        <v>164</v>
      </c>
      <c r="B39" s="188" t="s">
        <v>165</v>
      </c>
      <c r="C39" s="189">
        <f>'Приложение 1'!CV21</f>
        <v>44</v>
      </c>
      <c r="D39" s="189" t="s">
        <v>396</v>
      </c>
      <c r="E39" s="189" t="s">
        <v>47</v>
      </c>
      <c r="F39" s="189"/>
      <c r="G39" s="189" t="s">
        <v>458</v>
      </c>
      <c r="H39" s="189" t="s">
        <v>336</v>
      </c>
    </row>
    <row r="40" spans="1:253" ht="171.6" x14ac:dyDescent="0.3">
      <c r="A40" s="187" t="s">
        <v>167</v>
      </c>
      <c r="B40" s="188" t="s">
        <v>168</v>
      </c>
      <c r="C40" s="189">
        <f>'Приложение 1'!CY21</f>
        <v>56</v>
      </c>
      <c r="D40" s="189" t="s">
        <v>397</v>
      </c>
      <c r="E40" s="189"/>
      <c r="F40" s="189" t="s">
        <v>398</v>
      </c>
      <c r="G40" s="189" t="s">
        <v>399</v>
      </c>
      <c r="H40" s="189" t="s">
        <v>336</v>
      </c>
    </row>
    <row r="41" spans="1:253" ht="218.4" x14ac:dyDescent="0.3">
      <c r="A41" s="187" t="s">
        <v>169</v>
      </c>
      <c r="B41" s="188" t="s">
        <v>170</v>
      </c>
      <c r="C41" s="189">
        <f>'Приложение 1'!DB21</f>
        <v>90</v>
      </c>
      <c r="D41" s="189"/>
      <c r="E41" s="189" t="s">
        <v>460</v>
      </c>
      <c r="F41" s="189"/>
      <c r="G41" s="189" t="s">
        <v>459</v>
      </c>
      <c r="H41" s="189" t="s">
        <v>318</v>
      </c>
      <c r="I41" s="100"/>
      <c r="J41" s="100"/>
      <c r="K41" s="100"/>
      <c r="L41" s="100"/>
      <c r="M41" s="100"/>
      <c r="N41" s="100"/>
    </row>
    <row r="42" spans="1:253" ht="213" customHeight="1" x14ac:dyDescent="0.3">
      <c r="A42" s="187" t="s">
        <v>172</v>
      </c>
      <c r="B42" s="188" t="s">
        <v>173</v>
      </c>
      <c r="C42" s="189">
        <f>'Приложение 1'!DE21</f>
        <v>83.333333333333329</v>
      </c>
      <c r="D42" s="189" t="s">
        <v>319</v>
      </c>
      <c r="E42" s="189"/>
      <c r="F42" s="189"/>
      <c r="G42" s="189" t="s">
        <v>327</v>
      </c>
      <c r="H42" s="189" t="s">
        <v>292</v>
      </c>
    </row>
    <row r="43" spans="1:253" ht="364.5" customHeight="1" x14ac:dyDescent="0.3">
      <c r="A43" s="187" t="s">
        <v>174</v>
      </c>
      <c r="B43" s="188" t="s">
        <v>175</v>
      </c>
      <c r="C43" s="189">
        <f>'Приложение 1'!DH21</f>
        <v>100</v>
      </c>
      <c r="D43" s="189"/>
      <c r="E43" s="189"/>
      <c r="F43" s="189"/>
      <c r="G43" s="189" t="s">
        <v>328</v>
      </c>
      <c r="H43" s="189"/>
    </row>
    <row r="44" spans="1:253" ht="271.5" customHeight="1" x14ac:dyDescent="0.3">
      <c r="A44" s="187" t="s">
        <v>176</v>
      </c>
      <c r="B44" s="188" t="s">
        <v>177</v>
      </c>
      <c r="C44" s="189">
        <f>'Приложение 1'!DK21</f>
        <v>73.63636363636364</v>
      </c>
      <c r="D44" s="189" t="s">
        <v>427</v>
      </c>
      <c r="E44" s="189" t="s">
        <v>426</v>
      </c>
      <c r="F44" s="189" t="s">
        <v>251</v>
      </c>
      <c r="G44" s="189" t="s">
        <v>333</v>
      </c>
      <c r="H44" s="189"/>
    </row>
    <row r="45" spans="1:253" s="110" customFormat="1" ht="31.2" x14ac:dyDescent="0.3">
      <c r="A45" s="106" t="s">
        <v>178</v>
      </c>
      <c r="B45" s="107">
        <v>3</v>
      </c>
      <c r="C45" s="111">
        <f>SUM(C46:C49)/4</f>
        <v>75.720454545454544</v>
      </c>
      <c r="D45" s="111"/>
      <c r="E45" s="111"/>
      <c r="F45" s="111"/>
      <c r="G45" s="111"/>
      <c r="H45" s="111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/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09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  <c r="FF45" s="109"/>
      <c r="FG45" s="109"/>
      <c r="FH45" s="109"/>
      <c r="FI45" s="109"/>
      <c r="FJ45" s="109"/>
      <c r="FK45" s="109"/>
      <c r="FL45" s="109"/>
      <c r="FM45" s="109"/>
      <c r="FN45" s="109"/>
      <c r="FO45" s="109"/>
      <c r="FP45" s="109"/>
      <c r="FQ45" s="109"/>
      <c r="FR45" s="109"/>
      <c r="FS45" s="109"/>
      <c r="FT45" s="109"/>
      <c r="FU45" s="109"/>
      <c r="FV45" s="109"/>
      <c r="FW45" s="109"/>
      <c r="FX45" s="109"/>
      <c r="FY45" s="109"/>
      <c r="FZ45" s="109"/>
      <c r="GA45" s="109"/>
      <c r="GB45" s="109"/>
      <c r="GC45" s="109"/>
      <c r="GD45" s="109"/>
      <c r="GE45" s="109"/>
      <c r="GF45" s="109"/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  <c r="GS45" s="109"/>
      <c r="GT45" s="109"/>
      <c r="GU45" s="109"/>
      <c r="GV45" s="109"/>
      <c r="GW45" s="109"/>
      <c r="GX45" s="109"/>
      <c r="GY45" s="109"/>
      <c r="GZ45" s="109"/>
      <c r="HA45" s="109"/>
      <c r="HB45" s="109"/>
      <c r="HC45" s="109"/>
      <c r="HD45" s="109"/>
      <c r="HE45" s="109"/>
      <c r="HF45" s="109"/>
      <c r="HG45" s="109"/>
      <c r="HH45" s="109"/>
      <c r="HI45" s="109"/>
      <c r="HJ45" s="109"/>
      <c r="HK45" s="109"/>
      <c r="HL45" s="109"/>
      <c r="HM45" s="109"/>
      <c r="HN45" s="109"/>
      <c r="HO45" s="109"/>
      <c r="HP45" s="109"/>
      <c r="HQ45" s="109"/>
      <c r="HR45" s="109"/>
      <c r="HS45" s="109"/>
      <c r="HT45" s="109"/>
      <c r="HU45" s="109"/>
      <c r="HV45" s="109"/>
      <c r="HW45" s="109"/>
      <c r="HX45" s="109"/>
      <c r="HY45" s="109"/>
      <c r="HZ45" s="109"/>
      <c r="IA45" s="109"/>
      <c r="IB45" s="109"/>
      <c r="IC45" s="109"/>
      <c r="ID45" s="109"/>
      <c r="IE45" s="109"/>
      <c r="IF45" s="109"/>
      <c r="IG45" s="109"/>
      <c r="IH45" s="109"/>
      <c r="II45" s="109"/>
      <c r="IJ45" s="109"/>
      <c r="IK45" s="109"/>
      <c r="IL45" s="109"/>
      <c r="IM45" s="109"/>
      <c r="IN45" s="109"/>
      <c r="IO45" s="109"/>
      <c r="IP45" s="109"/>
      <c r="IQ45" s="109"/>
      <c r="IR45" s="109"/>
      <c r="IS45" s="109"/>
    </row>
    <row r="46" spans="1:253" ht="327.60000000000002" x14ac:dyDescent="0.3">
      <c r="A46" s="187" t="s">
        <v>179</v>
      </c>
      <c r="B46" s="188" t="s">
        <v>180</v>
      </c>
      <c r="C46" s="189">
        <f>'Приложение 1'!DP21</f>
        <v>100</v>
      </c>
      <c r="D46" s="189"/>
      <c r="E46" s="189"/>
      <c r="F46" s="189"/>
      <c r="G46" s="189" t="s">
        <v>337</v>
      </c>
      <c r="H46" s="189"/>
    </row>
    <row r="47" spans="1:253" ht="327.60000000000002" x14ac:dyDescent="0.3">
      <c r="A47" s="187" t="s">
        <v>181</v>
      </c>
      <c r="B47" s="188" t="s">
        <v>182</v>
      </c>
      <c r="C47" s="189">
        <f>'Приложение 1'!DS21</f>
        <v>100</v>
      </c>
      <c r="D47" s="189"/>
      <c r="E47" s="189"/>
      <c r="F47" s="189"/>
      <c r="G47" s="189" t="s">
        <v>338</v>
      </c>
      <c r="H47" s="189"/>
    </row>
    <row r="48" spans="1:253" ht="234.75" customHeight="1" x14ac:dyDescent="0.3">
      <c r="A48" s="187" t="s">
        <v>183</v>
      </c>
      <c r="B48" s="188" t="s">
        <v>184</v>
      </c>
      <c r="C48" s="189">
        <f>'Приложение 1'!DV21</f>
        <v>66.518181818181816</v>
      </c>
      <c r="D48" s="189" t="s">
        <v>320</v>
      </c>
      <c r="E48" s="189" t="s">
        <v>321</v>
      </c>
      <c r="F48" s="189" t="s">
        <v>400</v>
      </c>
      <c r="G48" s="189" t="s">
        <v>401</v>
      </c>
      <c r="H48" s="189"/>
    </row>
    <row r="49" spans="1:253" ht="171.6" x14ac:dyDescent="0.3">
      <c r="A49" s="187" t="s">
        <v>185</v>
      </c>
      <c r="B49" s="188" t="s">
        <v>186</v>
      </c>
      <c r="C49" s="189">
        <f>'Приложение 1'!DY21</f>
        <v>36.363636363636367</v>
      </c>
      <c r="D49" s="189" t="s">
        <v>463</v>
      </c>
      <c r="E49" s="189" t="s">
        <v>389</v>
      </c>
      <c r="F49" s="189" t="s">
        <v>462</v>
      </c>
      <c r="G49" s="189" t="s">
        <v>461</v>
      </c>
      <c r="H49" s="191"/>
    </row>
    <row r="50" spans="1:253" s="110" customFormat="1" ht="31.2" x14ac:dyDescent="0.3">
      <c r="A50" s="106" t="s">
        <v>187</v>
      </c>
      <c r="B50" s="107">
        <v>4</v>
      </c>
      <c r="C50" s="111">
        <f>(C51)/1</f>
        <v>100</v>
      </c>
      <c r="D50" s="111"/>
      <c r="E50" s="111"/>
      <c r="F50" s="111"/>
      <c r="G50" s="111"/>
      <c r="H50" s="111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09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09"/>
      <c r="HO50" s="109"/>
      <c r="HP50" s="109"/>
      <c r="HQ50" s="109"/>
      <c r="HR50" s="109"/>
      <c r="HS50" s="109"/>
      <c r="HT50" s="109"/>
      <c r="HU50" s="109"/>
      <c r="HV50" s="109"/>
      <c r="HW50" s="109"/>
      <c r="HX50" s="109"/>
      <c r="HY50" s="109"/>
      <c r="HZ50" s="109"/>
      <c r="IA50" s="109"/>
      <c r="IB50" s="109"/>
      <c r="IC50" s="109"/>
      <c r="ID50" s="109"/>
      <c r="IE50" s="109"/>
      <c r="IF50" s="109"/>
      <c r="IG50" s="109"/>
      <c r="IH50" s="109"/>
      <c r="II50" s="109"/>
      <c r="IJ50" s="109"/>
      <c r="IK50" s="109"/>
      <c r="IL50" s="109"/>
      <c r="IM50" s="109"/>
      <c r="IN50" s="109"/>
      <c r="IO50" s="109"/>
      <c r="IP50" s="109"/>
      <c r="IQ50" s="109"/>
      <c r="IR50" s="109"/>
      <c r="IS50" s="109"/>
    </row>
    <row r="51" spans="1:253" ht="303.75" customHeight="1" x14ac:dyDescent="0.3">
      <c r="A51" s="187" t="s">
        <v>188</v>
      </c>
      <c r="B51" s="188" t="s">
        <v>189</v>
      </c>
      <c r="C51" s="189">
        <f>'Приложение 1'!ED21</f>
        <v>100</v>
      </c>
      <c r="D51" s="189"/>
      <c r="E51" s="189"/>
      <c r="F51" s="189"/>
      <c r="G51" s="189" t="s">
        <v>428</v>
      </c>
      <c r="H51" s="189"/>
      <c r="I51" s="100"/>
    </row>
    <row r="52" spans="1:253" ht="330" customHeight="1" x14ac:dyDescent="0.3">
      <c r="A52" s="187" t="s">
        <v>190</v>
      </c>
      <c r="B52" s="188" t="s">
        <v>191</v>
      </c>
      <c r="C52" s="189" t="str">
        <f>'Приложение 1'!EG21</f>
        <v>-</v>
      </c>
      <c r="D52" s="189"/>
      <c r="E52" s="189"/>
      <c r="F52" s="189"/>
      <c r="G52" s="189" t="s">
        <v>251</v>
      </c>
      <c r="H52" s="189" t="s">
        <v>402</v>
      </c>
      <c r="I52" s="100"/>
    </row>
    <row r="53" spans="1:253" s="110" customFormat="1" ht="46.8" x14ac:dyDescent="0.3">
      <c r="A53" s="106" t="s">
        <v>193</v>
      </c>
      <c r="B53" s="107">
        <v>5</v>
      </c>
      <c r="C53" s="111">
        <f>(C54+C55)/2</f>
        <v>94.957142857142856</v>
      </c>
      <c r="D53" s="111"/>
      <c r="E53" s="111"/>
      <c r="F53" s="111"/>
      <c r="G53" s="111"/>
      <c r="H53" s="111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109"/>
      <c r="EV53" s="109"/>
      <c r="EW53" s="109"/>
      <c r="EX53" s="109"/>
      <c r="EY53" s="109"/>
      <c r="EZ53" s="109"/>
      <c r="FA53" s="109"/>
      <c r="FB53" s="109"/>
      <c r="FC53" s="109"/>
      <c r="FD53" s="109"/>
      <c r="FE53" s="109"/>
      <c r="FF53" s="109"/>
      <c r="FG53" s="109"/>
      <c r="FH53" s="109"/>
      <c r="FI53" s="109"/>
      <c r="FJ53" s="109"/>
      <c r="FK53" s="109"/>
      <c r="FL53" s="109"/>
      <c r="FM53" s="109"/>
      <c r="FN53" s="109"/>
      <c r="FO53" s="109"/>
      <c r="FP53" s="109"/>
      <c r="FQ53" s="109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  <c r="GQ53" s="109"/>
      <c r="GR53" s="109"/>
      <c r="GS53" s="109"/>
      <c r="GT53" s="109"/>
      <c r="GU53" s="109"/>
      <c r="GV53" s="109"/>
      <c r="GW53" s="109"/>
      <c r="GX53" s="109"/>
      <c r="GY53" s="109"/>
      <c r="GZ53" s="109"/>
      <c r="HA53" s="109"/>
      <c r="HB53" s="109"/>
      <c r="HC53" s="109"/>
      <c r="HD53" s="109"/>
      <c r="HE53" s="109"/>
      <c r="HF53" s="109"/>
      <c r="HG53" s="109"/>
      <c r="HH53" s="109"/>
      <c r="HI53" s="109"/>
      <c r="HJ53" s="109"/>
      <c r="HK53" s="109"/>
      <c r="HL53" s="109"/>
      <c r="HM53" s="109"/>
      <c r="HN53" s="109"/>
      <c r="HO53" s="109"/>
      <c r="HP53" s="109"/>
      <c r="HQ53" s="109"/>
      <c r="HR53" s="109"/>
      <c r="HS53" s="109"/>
      <c r="HT53" s="109"/>
      <c r="HU53" s="109"/>
      <c r="HV53" s="109"/>
      <c r="HW53" s="109"/>
      <c r="HX53" s="109"/>
      <c r="HY53" s="109"/>
      <c r="HZ53" s="109"/>
      <c r="IA53" s="109"/>
      <c r="IB53" s="109"/>
      <c r="IC53" s="109"/>
      <c r="ID53" s="109"/>
      <c r="IE53" s="109"/>
      <c r="IF53" s="109"/>
      <c r="IG53" s="109"/>
      <c r="IH53" s="109"/>
      <c r="II53" s="109"/>
      <c r="IJ53" s="109"/>
      <c r="IK53" s="109"/>
      <c r="IL53" s="109"/>
      <c r="IM53" s="109"/>
      <c r="IN53" s="109"/>
      <c r="IO53" s="109"/>
      <c r="IP53" s="109"/>
      <c r="IQ53" s="109"/>
      <c r="IR53" s="109"/>
      <c r="IS53" s="109"/>
    </row>
    <row r="54" spans="1:253" ht="171.75" customHeight="1" x14ac:dyDescent="0.3">
      <c r="A54" s="187" t="s">
        <v>194</v>
      </c>
      <c r="B54" s="188" t="s">
        <v>195</v>
      </c>
      <c r="C54" s="189">
        <f>'Приложение 1'!EL21</f>
        <v>91.271428571428572</v>
      </c>
      <c r="D54" s="189" t="s">
        <v>40</v>
      </c>
      <c r="E54" s="189" t="s">
        <v>322</v>
      </c>
      <c r="F54" s="189" t="s">
        <v>252</v>
      </c>
      <c r="G54" s="189" t="s">
        <v>324</v>
      </c>
      <c r="H54" s="189" t="s">
        <v>323</v>
      </c>
    </row>
    <row r="55" spans="1:253" ht="249.6" x14ac:dyDescent="0.3">
      <c r="A55" s="187" t="s">
        <v>196</v>
      </c>
      <c r="B55" s="188" t="s">
        <v>197</v>
      </c>
      <c r="C55" s="189">
        <f>'Приложение 1'!EO21</f>
        <v>98.642857142857139</v>
      </c>
      <c r="D55" s="189"/>
      <c r="E55" s="189" t="s">
        <v>40</v>
      </c>
      <c r="F55" s="189"/>
      <c r="G55" s="189" t="s">
        <v>326</v>
      </c>
      <c r="H55" s="189" t="s">
        <v>325</v>
      </c>
    </row>
    <row r="59" spans="1:253" x14ac:dyDescent="0.3">
      <c r="C59" s="114"/>
      <c r="D59" s="102"/>
    </row>
  </sheetData>
  <sheetProtection selectLockedCells="1" selectUnlockedCells="1"/>
  <mergeCells count="7">
    <mergeCell ref="G1:H1"/>
    <mergeCell ref="A2:H2"/>
    <mergeCell ref="A4:A5"/>
    <mergeCell ref="B4:B5"/>
    <mergeCell ref="C4:C5"/>
    <mergeCell ref="D4:G4"/>
    <mergeCell ref="H4:H5"/>
  </mergeCells>
  <pageMargins left="0.39370078740157483" right="0.39370078740157483" top="0.59055118110236227" bottom="0.59055118110236227" header="0.51181102362204722" footer="0.51181102362204722"/>
  <pageSetup paperSize="9" scale="60" firstPageNumber="0" fitToHeight="10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65"/>
  <sheetViews>
    <sheetView view="pageBreakPreview" zoomScale="86" zoomScaleNormal="90" zoomScaleSheetLayoutView="86" workbookViewId="0">
      <pane xSplit="11" ySplit="4" topLeftCell="BDA434" activePane="bottomRight" state="frozen"/>
      <selection pane="topRight" activeCell="L1" sqref="L1"/>
      <selection pane="bottomLeft" activeCell="A5" sqref="A5"/>
      <selection pane="bottomRight" activeCell="D435" sqref="D435"/>
    </sheetView>
  </sheetViews>
  <sheetFormatPr defaultRowHeight="15.6" x14ac:dyDescent="0.3"/>
  <cols>
    <col min="1" max="1" width="23.88671875" style="1" customWidth="1"/>
    <col min="2" max="2" width="78.5546875" style="30" customWidth="1"/>
    <col min="3" max="3" width="10" style="30" customWidth="1"/>
    <col min="4" max="5" width="12.109375" style="225" customWidth="1"/>
    <col min="6" max="6" width="12.109375" style="226" customWidth="1"/>
    <col min="7" max="9" width="15.109375" style="226" customWidth="1"/>
    <col min="10" max="10" width="12.5546875" style="226" customWidth="1"/>
    <col min="11" max="11" width="14.5546875" style="226" customWidth="1"/>
    <col min="12" max="12" width="59.44140625" style="84" customWidth="1"/>
    <col min="13" max="13" width="24.44140625" style="5" customWidth="1"/>
    <col min="14" max="14" width="24.44140625" style="4" customWidth="1"/>
    <col min="15" max="16" width="24.44140625" style="5" customWidth="1"/>
    <col min="17" max="19" width="24.44140625" style="1" customWidth="1"/>
    <col min="20" max="256" width="8.88671875" style="1"/>
    <col min="257" max="257" width="23.88671875" style="1" customWidth="1"/>
    <col min="258" max="258" width="78.5546875" style="1" customWidth="1"/>
    <col min="259" max="259" width="6.44140625" style="1" customWidth="1"/>
    <col min="260" max="262" width="12.109375" style="1" customWidth="1"/>
    <col min="263" max="265" width="15.109375" style="1" customWidth="1"/>
    <col min="266" max="266" width="12.5546875" style="1" customWidth="1"/>
    <col min="267" max="267" width="14.5546875" style="1" customWidth="1"/>
    <col min="268" max="268" width="49.88671875" style="1" customWidth="1"/>
    <col min="269" max="269" width="50.6640625" style="1" customWidth="1"/>
    <col min="270" max="270" width="14.5546875" style="1" customWidth="1"/>
    <col min="271" max="271" width="10.88671875" style="1" customWidth="1"/>
    <col min="272" max="272" width="14.88671875" style="1" customWidth="1"/>
    <col min="273" max="273" width="17.44140625" style="1" customWidth="1"/>
    <col min="274" max="512" width="8.88671875" style="1"/>
    <col min="513" max="513" width="23.88671875" style="1" customWidth="1"/>
    <col min="514" max="514" width="78.5546875" style="1" customWidth="1"/>
    <col min="515" max="515" width="6.44140625" style="1" customWidth="1"/>
    <col min="516" max="518" width="12.109375" style="1" customWidth="1"/>
    <col min="519" max="521" width="15.109375" style="1" customWidth="1"/>
    <col min="522" max="522" width="12.5546875" style="1" customWidth="1"/>
    <col min="523" max="523" width="14.5546875" style="1" customWidth="1"/>
    <col min="524" max="524" width="49.88671875" style="1" customWidth="1"/>
    <col min="525" max="525" width="50.6640625" style="1" customWidth="1"/>
    <col min="526" max="526" width="14.5546875" style="1" customWidth="1"/>
    <col min="527" max="527" width="10.88671875" style="1" customWidth="1"/>
    <col min="528" max="528" width="14.88671875" style="1" customWidth="1"/>
    <col min="529" max="529" width="17.44140625" style="1" customWidth="1"/>
    <col min="530" max="768" width="8.88671875" style="1"/>
    <col min="769" max="769" width="23.88671875" style="1" customWidth="1"/>
    <col min="770" max="770" width="78.5546875" style="1" customWidth="1"/>
    <col min="771" max="771" width="6.44140625" style="1" customWidth="1"/>
    <col min="772" max="774" width="12.109375" style="1" customWidth="1"/>
    <col min="775" max="777" width="15.109375" style="1" customWidth="1"/>
    <col min="778" max="778" width="12.5546875" style="1" customWidth="1"/>
    <col min="779" max="779" width="14.5546875" style="1" customWidth="1"/>
    <col min="780" max="780" width="49.88671875" style="1" customWidth="1"/>
    <col min="781" max="781" width="50.6640625" style="1" customWidth="1"/>
    <col min="782" max="782" width="14.5546875" style="1" customWidth="1"/>
    <col min="783" max="783" width="10.88671875" style="1" customWidth="1"/>
    <col min="784" max="784" width="14.88671875" style="1" customWidth="1"/>
    <col min="785" max="785" width="17.44140625" style="1" customWidth="1"/>
    <col min="786" max="1024" width="8.88671875" style="1"/>
    <col min="1025" max="1025" width="23.88671875" style="1" customWidth="1"/>
    <col min="1026" max="1026" width="78.5546875" style="1" customWidth="1"/>
    <col min="1027" max="1027" width="6.44140625" style="1" customWidth="1"/>
    <col min="1028" max="1030" width="12.109375" style="1" customWidth="1"/>
    <col min="1031" max="1033" width="15.109375" style="1" customWidth="1"/>
    <col min="1034" max="1034" width="12.5546875" style="1" customWidth="1"/>
    <col min="1035" max="1035" width="14.5546875" style="1" customWidth="1"/>
    <col min="1036" max="1036" width="49.88671875" style="1" customWidth="1"/>
    <col min="1037" max="1037" width="50.6640625" style="1" customWidth="1"/>
    <col min="1038" max="1038" width="14.5546875" style="1" customWidth="1"/>
    <col min="1039" max="1039" width="10.88671875" style="1" customWidth="1"/>
    <col min="1040" max="1040" width="14.88671875" style="1" customWidth="1"/>
    <col min="1041" max="1041" width="17.44140625" style="1" customWidth="1"/>
    <col min="1042" max="1280" width="8.88671875" style="1"/>
    <col min="1281" max="1281" width="23.88671875" style="1" customWidth="1"/>
    <col min="1282" max="1282" width="78.5546875" style="1" customWidth="1"/>
    <col min="1283" max="1283" width="6.44140625" style="1" customWidth="1"/>
    <col min="1284" max="1286" width="12.109375" style="1" customWidth="1"/>
    <col min="1287" max="1289" width="15.109375" style="1" customWidth="1"/>
    <col min="1290" max="1290" width="12.5546875" style="1" customWidth="1"/>
    <col min="1291" max="1291" width="14.5546875" style="1" customWidth="1"/>
    <col min="1292" max="1292" width="49.88671875" style="1" customWidth="1"/>
    <col min="1293" max="1293" width="50.6640625" style="1" customWidth="1"/>
    <col min="1294" max="1294" width="14.5546875" style="1" customWidth="1"/>
    <col min="1295" max="1295" width="10.88671875" style="1" customWidth="1"/>
    <col min="1296" max="1296" width="14.88671875" style="1" customWidth="1"/>
    <col min="1297" max="1297" width="17.44140625" style="1" customWidth="1"/>
    <col min="1298" max="1536" width="8.88671875" style="1"/>
    <col min="1537" max="1537" width="23.88671875" style="1" customWidth="1"/>
    <col min="1538" max="1538" width="78.5546875" style="1" customWidth="1"/>
    <col min="1539" max="1539" width="6.44140625" style="1" customWidth="1"/>
    <col min="1540" max="1542" width="12.109375" style="1" customWidth="1"/>
    <col min="1543" max="1545" width="15.109375" style="1" customWidth="1"/>
    <col min="1546" max="1546" width="12.5546875" style="1" customWidth="1"/>
    <col min="1547" max="1547" width="14.5546875" style="1" customWidth="1"/>
    <col min="1548" max="1548" width="49.88671875" style="1" customWidth="1"/>
    <col min="1549" max="1549" width="50.6640625" style="1" customWidth="1"/>
    <col min="1550" max="1550" width="14.5546875" style="1" customWidth="1"/>
    <col min="1551" max="1551" width="10.88671875" style="1" customWidth="1"/>
    <col min="1552" max="1552" width="14.88671875" style="1" customWidth="1"/>
    <col min="1553" max="1553" width="17.44140625" style="1" customWidth="1"/>
    <col min="1554" max="1792" width="8.88671875" style="1"/>
    <col min="1793" max="1793" width="23.88671875" style="1" customWidth="1"/>
    <col min="1794" max="1794" width="78.5546875" style="1" customWidth="1"/>
    <col min="1795" max="1795" width="6.44140625" style="1" customWidth="1"/>
    <col min="1796" max="1798" width="12.109375" style="1" customWidth="1"/>
    <col min="1799" max="1801" width="15.109375" style="1" customWidth="1"/>
    <col min="1802" max="1802" width="12.5546875" style="1" customWidth="1"/>
    <col min="1803" max="1803" width="14.5546875" style="1" customWidth="1"/>
    <col min="1804" max="1804" width="49.88671875" style="1" customWidth="1"/>
    <col min="1805" max="1805" width="50.6640625" style="1" customWidth="1"/>
    <col min="1806" max="1806" width="14.5546875" style="1" customWidth="1"/>
    <col min="1807" max="1807" width="10.88671875" style="1" customWidth="1"/>
    <col min="1808" max="1808" width="14.88671875" style="1" customWidth="1"/>
    <col min="1809" max="1809" width="17.44140625" style="1" customWidth="1"/>
    <col min="1810" max="2048" width="8.88671875" style="1"/>
    <col min="2049" max="2049" width="23.88671875" style="1" customWidth="1"/>
    <col min="2050" max="2050" width="78.5546875" style="1" customWidth="1"/>
    <col min="2051" max="2051" width="6.44140625" style="1" customWidth="1"/>
    <col min="2052" max="2054" width="12.109375" style="1" customWidth="1"/>
    <col min="2055" max="2057" width="15.109375" style="1" customWidth="1"/>
    <col min="2058" max="2058" width="12.5546875" style="1" customWidth="1"/>
    <col min="2059" max="2059" width="14.5546875" style="1" customWidth="1"/>
    <col min="2060" max="2060" width="49.88671875" style="1" customWidth="1"/>
    <col min="2061" max="2061" width="50.6640625" style="1" customWidth="1"/>
    <col min="2062" max="2062" width="14.5546875" style="1" customWidth="1"/>
    <col min="2063" max="2063" width="10.88671875" style="1" customWidth="1"/>
    <col min="2064" max="2064" width="14.88671875" style="1" customWidth="1"/>
    <col min="2065" max="2065" width="17.44140625" style="1" customWidth="1"/>
    <col min="2066" max="2304" width="8.88671875" style="1"/>
    <col min="2305" max="2305" width="23.88671875" style="1" customWidth="1"/>
    <col min="2306" max="2306" width="78.5546875" style="1" customWidth="1"/>
    <col min="2307" max="2307" width="6.44140625" style="1" customWidth="1"/>
    <col min="2308" max="2310" width="12.109375" style="1" customWidth="1"/>
    <col min="2311" max="2313" width="15.109375" style="1" customWidth="1"/>
    <col min="2314" max="2314" width="12.5546875" style="1" customWidth="1"/>
    <col min="2315" max="2315" width="14.5546875" style="1" customWidth="1"/>
    <col min="2316" max="2316" width="49.88671875" style="1" customWidth="1"/>
    <col min="2317" max="2317" width="50.6640625" style="1" customWidth="1"/>
    <col min="2318" max="2318" width="14.5546875" style="1" customWidth="1"/>
    <col min="2319" max="2319" width="10.88671875" style="1" customWidth="1"/>
    <col min="2320" max="2320" width="14.88671875" style="1" customWidth="1"/>
    <col min="2321" max="2321" width="17.44140625" style="1" customWidth="1"/>
    <col min="2322" max="2560" width="8.88671875" style="1"/>
    <col min="2561" max="2561" width="23.88671875" style="1" customWidth="1"/>
    <col min="2562" max="2562" width="78.5546875" style="1" customWidth="1"/>
    <col min="2563" max="2563" width="6.44140625" style="1" customWidth="1"/>
    <col min="2564" max="2566" width="12.109375" style="1" customWidth="1"/>
    <col min="2567" max="2569" width="15.109375" style="1" customWidth="1"/>
    <col min="2570" max="2570" width="12.5546875" style="1" customWidth="1"/>
    <col min="2571" max="2571" width="14.5546875" style="1" customWidth="1"/>
    <col min="2572" max="2572" width="49.88671875" style="1" customWidth="1"/>
    <col min="2573" max="2573" width="50.6640625" style="1" customWidth="1"/>
    <col min="2574" max="2574" width="14.5546875" style="1" customWidth="1"/>
    <col min="2575" max="2575" width="10.88671875" style="1" customWidth="1"/>
    <col min="2576" max="2576" width="14.88671875" style="1" customWidth="1"/>
    <col min="2577" max="2577" width="17.44140625" style="1" customWidth="1"/>
    <col min="2578" max="2816" width="8.88671875" style="1"/>
    <col min="2817" max="2817" width="23.88671875" style="1" customWidth="1"/>
    <col min="2818" max="2818" width="78.5546875" style="1" customWidth="1"/>
    <col min="2819" max="2819" width="6.44140625" style="1" customWidth="1"/>
    <col min="2820" max="2822" width="12.109375" style="1" customWidth="1"/>
    <col min="2823" max="2825" width="15.109375" style="1" customWidth="1"/>
    <col min="2826" max="2826" width="12.5546875" style="1" customWidth="1"/>
    <col min="2827" max="2827" width="14.5546875" style="1" customWidth="1"/>
    <col min="2828" max="2828" width="49.88671875" style="1" customWidth="1"/>
    <col min="2829" max="2829" width="50.6640625" style="1" customWidth="1"/>
    <col min="2830" max="2830" width="14.5546875" style="1" customWidth="1"/>
    <col min="2831" max="2831" width="10.88671875" style="1" customWidth="1"/>
    <col min="2832" max="2832" width="14.88671875" style="1" customWidth="1"/>
    <col min="2833" max="2833" width="17.44140625" style="1" customWidth="1"/>
    <col min="2834" max="3072" width="8.88671875" style="1"/>
    <col min="3073" max="3073" width="23.88671875" style="1" customWidth="1"/>
    <col min="3074" max="3074" width="78.5546875" style="1" customWidth="1"/>
    <col min="3075" max="3075" width="6.44140625" style="1" customWidth="1"/>
    <col min="3076" max="3078" width="12.109375" style="1" customWidth="1"/>
    <col min="3079" max="3081" width="15.109375" style="1" customWidth="1"/>
    <col min="3082" max="3082" width="12.5546875" style="1" customWidth="1"/>
    <col min="3083" max="3083" width="14.5546875" style="1" customWidth="1"/>
    <col min="3084" max="3084" width="49.88671875" style="1" customWidth="1"/>
    <col min="3085" max="3085" width="50.6640625" style="1" customWidth="1"/>
    <col min="3086" max="3086" width="14.5546875" style="1" customWidth="1"/>
    <col min="3087" max="3087" width="10.88671875" style="1" customWidth="1"/>
    <col min="3088" max="3088" width="14.88671875" style="1" customWidth="1"/>
    <col min="3089" max="3089" width="17.44140625" style="1" customWidth="1"/>
    <col min="3090" max="3328" width="8.88671875" style="1"/>
    <col min="3329" max="3329" width="23.88671875" style="1" customWidth="1"/>
    <col min="3330" max="3330" width="78.5546875" style="1" customWidth="1"/>
    <col min="3331" max="3331" width="6.44140625" style="1" customWidth="1"/>
    <col min="3332" max="3334" width="12.109375" style="1" customWidth="1"/>
    <col min="3335" max="3337" width="15.109375" style="1" customWidth="1"/>
    <col min="3338" max="3338" width="12.5546875" style="1" customWidth="1"/>
    <col min="3339" max="3339" width="14.5546875" style="1" customWidth="1"/>
    <col min="3340" max="3340" width="49.88671875" style="1" customWidth="1"/>
    <col min="3341" max="3341" width="50.6640625" style="1" customWidth="1"/>
    <col min="3342" max="3342" width="14.5546875" style="1" customWidth="1"/>
    <col min="3343" max="3343" width="10.88671875" style="1" customWidth="1"/>
    <col min="3344" max="3344" width="14.88671875" style="1" customWidth="1"/>
    <col min="3345" max="3345" width="17.44140625" style="1" customWidth="1"/>
    <col min="3346" max="3584" width="8.88671875" style="1"/>
    <col min="3585" max="3585" width="23.88671875" style="1" customWidth="1"/>
    <col min="3586" max="3586" width="78.5546875" style="1" customWidth="1"/>
    <col min="3587" max="3587" width="6.44140625" style="1" customWidth="1"/>
    <col min="3588" max="3590" width="12.109375" style="1" customWidth="1"/>
    <col min="3591" max="3593" width="15.109375" style="1" customWidth="1"/>
    <col min="3594" max="3594" width="12.5546875" style="1" customWidth="1"/>
    <col min="3595" max="3595" width="14.5546875" style="1" customWidth="1"/>
    <col min="3596" max="3596" width="49.88671875" style="1" customWidth="1"/>
    <col min="3597" max="3597" width="50.6640625" style="1" customWidth="1"/>
    <col min="3598" max="3598" width="14.5546875" style="1" customWidth="1"/>
    <col min="3599" max="3599" width="10.88671875" style="1" customWidth="1"/>
    <col min="3600" max="3600" width="14.88671875" style="1" customWidth="1"/>
    <col min="3601" max="3601" width="17.44140625" style="1" customWidth="1"/>
    <col min="3602" max="3840" width="8.88671875" style="1"/>
    <col min="3841" max="3841" width="23.88671875" style="1" customWidth="1"/>
    <col min="3842" max="3842" width="78.5546875" style="1" customWidth="1"/>
    <col min="3843" max="3843" width="6.44140625" style="1" customWidth="1"/>
    <col min="3844" max="3846" width="12.109375" style="1" customWidth="1"/>
    <col min="3847" max="3849" width="15.109375" style="1" customWidth="1"/>
    <col min="3850" max="3850" width="12.5546875" style="1" customWidth="1"/>
    <col min="3851" max="3851" width="14.5546875" style="1" customWidth="1"/>
    <col min="3852" max="3852" width="49.88671875" style="1" customWidth="1"/>
    <col min="3853" max="3853" width="50.6640625" style="1" customWidth="1"/>
    <col min="3854" max="3854" width="14.5546875" style="1" customWidth="1"/>
    <col min="3855" max="3855" width="10.88671875" style="1" customWidth="1"/>
    <col min="3856" max="3856" width="14.88671875" style="1" customWidth="1"/>
    <col min="3857" max="3857" width="17.44140625" style="1" customWidth="1"/>
    <col min="3858" max="4096" width="8.88671875" style="1"/>
    <col min="4097" max="4097" width="23.88671875" style="1" customWidth="1"/>
    <col min="4098" max="4098" width="78.5546875" style="1" customWidth="1"/>
    <col min="4099" max="4099" width="6.44140625" style="1" customWidth="1"/>
    <col min="4100" max="4102" width="12.109375" style="1" customWidth="1"/>
    <col min="4103" max="4105" width="15.109375" style="1" customWidth="1"/>
    <col min="4106" max="4106" width="12.5546875" style="1" customWidth="1"/>
    <col min="4107" max="4107" width="14.5546875" style="1" customWidth="1"/>
    <col min="4108" max="4108" width="49.88671875" style="1" customWidth="1"/>
    <col min="4109" max="4109" width="50.6640625" style="1" customWidth="1"/>
    <col min="4110" max="4110" width="14.5546875" style="1" customWidth="1"/>
    <col min="4111" max="4111" width="10.88671875" style="1" customWidth="1"/>
    <col min="4112" max="4112" width="14.88671875" style="1" customWidth="1"/>
    <col min="4113" max="4113" width="17.44140625" style="1" customWidth="1"/>
    <col min="4114" max="4352" width="8.88671875" style="1"/>
    <col min="4353" max="4353" width="23.88671875" style="1" customWidth="1"/>
    <col min="4354" max="4354" width="78.5546875" style="1" customWidth="1"/>
    <col min="4355" max="4355" width="6.44140625" style="1" customWidth="1"/>
    <col min="4356" max="4358" width="12.109375" style="1" customWidth="1"/>
    <col min="4359" max="4361" width="15.109375" style="1" customWidth="1"/>
    <col min="4362" max="4362" width="12.5546875" style="1" customWidth="1"/>
    <col min="4363" max="4363" width="14.5546875" style="1" customWidth="1"/>
    <col min="4364" max="4364" width="49.88671875" style="1" customWidth="1"/>
    <col min="4365" max="4365" width="50.6640625" style="1" customWidth="1"/>
    <col min="4366" max="4366" width="14.5546875" style="1" customWidth="1"/>
    <col min="4367" max="4367" width="10.88671875" style="1" customWidth="1"/>
    <col min="4368" max="4368" width="14.88671875" style="1" customWidth="1"/>
    <col min="4369" max="4369" width="17.44140625" style="1" customWidth="1"/>
    <col min="4370" max="4608" width="8.88671875" style="1"/>
    <col min="4609" max="4609" width="23.88671875" style="1" customWidth="1"/>
    <col min="4610" max="4610" width="78.5546875" style="1" customWidth="1"/>
    <col min="4611" max="4611" width="6.44140625" style="1" customWidth="1"/>
    <col min="4612" max="4614" width="12.109375" style="1" customWidth="1"/>
    <col min="4615" max="4617" width="15.109375" style="1" customWidth="1"/>
    <col min="4618" max="4618" width="12.5546875" style="1" customWidth="1"/>
    <col min="4619" max="4619" width="14.5546875" style="1" customWidth="1"/>
    <col min="4620" max="4620" width="49.88671875" style="1" customWidth="1"/>
    <col min="4621" max="4621" width="50.6640625" style="1" customWidth="1"/>
    <col min="4622" max="4622" width="14.5546875" style="1" customWidth="1"/>
    <col min="4623" max="4623" width="10.88671875" style="1" customWidth="1"/>
    <col min="4624" max="4624" width="14.88671875" style="1" customWidth="1"/>
    <col min="4625" max="4625" width="17.44140625" style="1" customWidth="1"/>
    <col min="4626" max="4864" width="8.88671875" style="1"/>
    <col min="4865" max="4865" width="23.88671875" style="1" customWidth="1"/>
    <col min="4866" max="4866" width="78.5546875" style="1" customWidth="1"/>
    <col min="4867" max="4867" width="6.44140625" style="1" customWidth="1"/>
    <col min="4868" max="4870" width="12.109375" style="1" customWidth="1"/>
    <col min="4871" max="4873" width="15.109375" style="1" customWidth="1"/>
    <col min="4874" max="4874" width="12.5546875" style="1" customWidth="1"/>
    <col min="4875" max="4875" width="14.5546875" style="1" customWidth="1"/>
    <col min="4876" max="4876" width="49.88671875" style="1" customWidth="1"/>
    <col min="4877" max="4877" width="50.6640625" style="1" customWidth="1"/>
    <col min="4878" max="4878" width="14.5546875" style="1" customWidth="1"/>
    <col min="4879" max="4879" width="10.88671875" style="1" customWidth="1"/>
    <col min="4880" max="4880" width="14.88671875" style="1" customWidth="1"/>
    <col min="4881" max="4881" width="17.44140625" style="1" customWidth="1"/>
    <col min="4882" max="5120" width="8.88671875" style="1"/>
    <col min="5121" max="5121" width="23.88671875" style="1" customWidth="1"/>
    <col min="5122" max="5122" width="78.5546875" style="1" customWidth="1"/>
    <col min="5123" max="5123" width="6.44140625" style="1" customWidth="1"/>
    <col min="5124" max="5126" width="12.109375" style="1" customWidth="1"/>
    <col min="5127" max="5129" width="15.109375" style="1" customWidth="1"/>
    <col min="5130" max="5130" width="12.5546875" style="1" customWidth="1"/>
    <col min="5131" max="5131" width="14.5546875" style="1" customWidth="1"/>
    <col min="5132" max="5132" width="49.88671875" style="1" customWidth="1"/>
    <col min="5133" max="5133" width="50.6640625" style="1" customWidth="1"/>
    <col min="5134" max="5134" width="14.5546875" style="1" customWidth="1"/>
    <col min="5135" max="5135" width="10.88671875" style="1" customWidth="1"/>
    <col min="5136" max="5136" width="14.88671875" style="1" customWidth="1"/>
    <col min="5137" max="5137" width="17.44140625" style="1" customWidth="1"/>
    <col min="5138" max="5376" width="8.88671875" style="1"/>
    <col min="5377" max="5377" width="23.88671875" style="1" customWidth="1"/>
    <col min="5378" max="5378" width="78.5546875" style="1" customWidth="1"/>
    <col min="5379" max="5379" width="6.44140625" style="1" customWidth="1"/>
    <col min="5380" max="5382" width="12.109375" style="1" customWidth="1"/>
    <col min="5383" max="5385" width="15.109375" style="1" customWidth="1"/>
    <col min="5386" max="5386" width="12.5546875" style="1" customWidth="1"/>
    <col min="5387" max="5387" width="14.5546875" style="1" customWidth="1"/>
    <col min="5388" max="5388" width="49.88671875" style="1" customWidth="1"/>
    <col min="5389" max="5389" width="50.6640625" style="1" customWidth="1"/>
    <col min="5390" max="5390" width="14.5546875" style="1" customWidth="1"/>
    <col min="5391" max="5391" width="10.88671875" style="1" customWidth="1"/>
    <col min="5392" max="5392" width="14.88671875" style="1" customWidth="1"/>
    <col min="5393" max="5393" width="17.44140625" style="1" customWidth="1"/>
    <col min="5394" max="5632" width="8.88671875" style="1"/>
    <col min="5633" max="5633" width="23.88671875" style="1" customWidth="1"/>
    <col min="5634" max="5634" width="78.5546875" style="1" customWidth="1"/>
    <col min="5635" max="5635" width="6.44140625" style="1" customWidth="1"/>
    <col min="5636" max="5638" width="12.109375" style="1" customWidth="1"/>
    <col min="5639" max="5641" width="15.109375" style="1" customWidth="1"/>
    <col min="5642" max="5642" width="12.5546875" style="1" customWidth="1"/>
    <col min="5643" max="5643" width="14.5546875" style="1" customWidth="1"/>
    <col min="5644" max="5644" width="49.88671875" style="1" customWidth="1"/>
    <col min="5645" max="5645" width="50.6640625" style="1" customWidth="1"/>
    <col min="5646" max="5646" width="14.5546875" style="1" customWidth="1"/>
    <col min="5647" max="5647" width="10.88671875" style="1" customWidth="1"/>
    <col min="5648" max="5648" width="14.88671875" style="1" customWidth="1"/>
    <col min="5649" max="5649" width="17.44140625" style="1" customWidth="1"/>
    <col min="5650" max="5888" width="8.88671875" style="1"/>
    <col min="5889" max="5889" width="23.88671875" style="1" customWidth="1"/>
    <col min="5890" max="5890" width="78.5546875" style="1" customWidth="1"/>
    <col min="5891" max="5891" width="6.44140625" style="1" customWidth="1"/>
    <col min="5892" max="5894" width="12.109375" style="1" customWidth="1"/>
    <col min="5895" max="5897" width="15.109375" style="1" customWidth="1"/>
    <col min="5898" max="5898" width="12.5546875" style="1" customWidth="1"/>
    <col min="5899" max="5899" width="14.5546875" style="1" customWidth="1"/>
    <col min="5900" max="5900" width="49.88671875" style="1" customWidth="1"/>
    <col min="5901" max="5901" width="50.6640625" style="1" customWidth="1"/>
    <col min="5902" max="5902" width="14.5546875" style="1" customWidth="1"/>
    <col min="5903" max="5903" width="10.88671875" style="1" customWidth="1"/>
    <col min="5904" max="5904" width="14.88671875" style="1" customWidth="1"/>
    <col min="5905" max="5905" width="17.44140625" style="1" customWidth="1"/>
    <col min="5906" max="6144" width="8.88671875" style="1"/>
    <col min="6145" max="6145" width="23.88671875" style="1" customWidth="1"/>
    <col min="6146" max="6146" width="78.5546875" style="1" customWidth="1"/>
    <col min="6147" max="6147" width="6.44140625" style="1" customWidth="1"/>
    <col min="6148" max="6150" width="12.109375" style="1" customWidth="1"/>
    <col min="6151" max="6153" width="15.109375" style="1" customWidth="1"/>
    <col min="6154" max="6154" width="12.5546875" style="1" customWidth="1"/>
    <col min="6155" max="6155" width="14.5546875" style="1" customWidth="1"/>
    <col min="6156" max="6156" width="49.88671875" style="1" customWidth="1"/>
    <col min="6157" max="6157" width="50.6640625" style="1" customWidth="1"/>
    <col min="6158" max="6158" width="14.5546875" style="1" customWidth="1"/>
    <col min="6159" max="6159" width="10.88671875" style="1" customWidth="1"/>
    <col min="6160" max="6160" width="14.88671875" style="1" customWidth="1"/>
    <col min="6161" max="6161" width="17.44140625" style="1" customWidth="1"/>
    <col min="6162" max="6400" width="8.88671875" style="1"/>
    <col min="6401" max="6401" width="23.88671875" style="1" customWidth="1"/>
    <col min="6402" max="6402" width="78.5546875" style="1" customWidth="1"/>
    <col min="6403" max="6403" width="6.44140625" style="1" customWidth="1"/>
    <col min="6404" max="6406" width="12.109375" style="1" customWidth="1"/>
    <col min="6407" max="6409" width="15.109375" style="1" customWidth="1"/>
    <col min="6410" max="6410" width="12.5546875" style="1" customWidth="1"/>
    <col min="6411" max="6411" width="14.5546875" style="1" customWidth="1"/>
    <col min="6412" max="6412" width="49.88671875" style="1" customWidth="1"/>
    <col min="6413" max="6413" width="50.6640625" style="1" customWidth="1"/>
    <col min="6414" max="6414" width="14.5546875" style="1" customWidth="1"/>
    <col min="6415" max="6415" width="10.88671875" style="1" customWidth="1"/>
    <col min="6416" max="6416" width="14.88671875" style="1" customWidth="1"/>
    <col min="6417" max="6417" width="17.44140625" style="1" customWidth="1"/>
    <col min="6418" max="6656" width="8.88671875" style="1"/>
    <col min="6657" max="6657" width="23.88671875" style="1" customWidth="1"/>
    <col min="6658" max="6658" width="78.5546875" style="1" customWidth="1"/>
    <col min="6659" max="6659" width="6.44140625" style="1" customWidth="1"/>
    <col min="6660" max="6662" width="12.109375" style="1" customWidth="1"/>
    <col min="6663" max="6665" width="15.109375" style="1" customWidth="1"/>
    <col min="6666" max="6666" width="12.5546875" style="1" customWidth="1"/>
    <col min="6667" max="6667" width="14.5546875" style="1" customWidth="1"/>
    <col min="6668" max="6668" width="49.88671875" style="1" customWidth="1"/>
    <col min="6669" max="6669" width="50.6640625" style="1" customWidth="1"/>
    <col min="6670" max="6670" width="14.5546875" style="1" customWidth="1"/>
    <col min="6671" max="6671" width="10.88671875" style="1" customWidth="1"/>
    <col min="6672" max="6672" width="14.88671875" style="1" customWidth="1"/>
    <col min="6673" max="6673" width="17.44140625" style="1" customWidth="1"/>
    <col min="6674" max="6912" width="8.88671875" style="1"/>
    <col min="6913" max="6913" width="23.88671875" style="1" customWidth="1"/>
    <col min="6914" max="6914" width="78.5546875" style="1" customWidth="1"/>
    <col min="6915" max="6915" width="6.44140625" style="1" customWidth="1"/>
    <col min="6916" max="6918" width="12.109375" style="1" customWidth="1"/>
    <col min="6919" max="6921" width="15.109375" style="1" customWidth="1"/>
    <col min="6922" max="6922" width="12.5546875" style="1" customWidth="1"/>
    <col min="6923" max="6923" width="14.5546875" style="1" customWidth="1"/>
    <col min="6924" max="6924" width="49.88671875" style="1" customWidth="1"/>
    <col min="6925" max="6925" width="50.6640625" style="1" customWidth="1"/>
    <col min="6926" max="6926" width="14.5546875" style="1" customWidth="1"/>
    <col min="6927" max="6927" width="10.88671875" style="1" customWidth="1"/>
    <col min="6928" max="6928" width="14.88671875" style="1" customWidth="1"/>
    <col min="6929" max="6929" width="17.44140625" style="1" customWidth="1"/>
    <col min="6930" max="7168" width="8.88671875" style="1"/>
    <col min="7169" max="7169" width="23.88671875" style="1" customWidth="1"/>
    <col min="7170" max="7170" width="78.5546875" style="1" customWidth="1"/>
    <col min="7171" max="7171" width="6.44140625" style="1" customWidth="1"/>
    <col min="7172" max="7174" width="12.109375" style="1" customWidth="1"/>
    <col min="7175" max="7177" width="15.109375" style="1" customWidth="1"/>
    <col min="7178" max="7178" width="12.5546875" style="1" customWidth="1"/>
    <col min="7179" max="7179" width="14.5546875" style="1" customWidth="1"/>
    <col min="7180" max="7180" width="49.88671875" style="1" customWidth="1"/>
    <col min="7181" max="7181" width="50.6640625" style="1" customWidth="1"/>
    <col min="7182" max="7182" width="14.5546875" style="1" customWidth="1"/>
    <col min="7183" max="7183" width="10.88671875" style="1" customWidth="1"/>
    <col min="7184" max="7184" width="14.88671875" style="1" customWidth="1"/>
    <col min="7185" max="7185" width="17.44140625" style="1" customWidth="1"/>
    <col min="7186" max="7424" width="8.88671875" style="1"/>
    <col min="7425" max="7425" width="23.88671875" style="1" customWidth="1"/>
    <col min="7426" max="7426" width="78.5546875" style="1" customWidth="1"/>
    <col min="7427" max="7427" width="6.44140625" style="1" customWidth="1"/>
    <col min="7428" max="7430" width="12.109375" style="1" customWidth="1"/>
    <col min="7431" max="7433" width="15.109375" style="1" customWidth="1"/>
    <col min="7434" max="7434" width="12.5546875" style="1" customWidth="1"/>
    <col min="7435" max="7435" width="14.5546875" style="1" customWidth="1"/>
    <col min="7436" max="7436" width="49.88671875" style="1" customWidth="1"/>
    <col min="7437" max="7437" width="50.6640625" style="1" customWidth="1"/>
    <col min="7438" max="7438" width="14.5546875" style="1" customWidth="1"/>
    <col min="7439" max="7439" width="10.88671875" style="1" customWidth="1"/>
    <col min="7440" max="7440" width="14.88671875" style="1" customWidth="1"/>
    <col min="7441" max="7441" width="17.44140625" style="1" customWidth="1"/>
    <col min="7442" max="7680" width="8.88671875" style="1"/>
    <col min="7681" max="7681" width="23.88671875" style="1" customWidth="1"/>
    <col min="7682" max="7682" width="78.5546875" style="1" customWidth="1"/>
    <col min="7683" max="7683" width="6.44140625" style="1" customWidth="1"/>
    <col min="7684" max="7686" width="12.109375" style="1" customWidth="1"/>
    <col min="7687" max="7689" width="15.109375" style="1" customWidth="1"/>
    <col min="7690" max="7690" width="12.5546875" style="1" customWidth="1"/>
    <col min="7691" max="7691" width="14.5546875" style="1" customWidth="1"/>
    <col min="7692" max="7692" width="49.88671875" style="1" customWidth="1"/>
    <col min="7693" max="7693" width="50.6640625" style="1" customWidth="1"/>
    <col min="7694" max="7694" width="14.5546875" style="1" customWidth="1"/>
    <col min="7695" max="7695" width="10.88671875" style="1" customWidth="1"/>
    <col min="7696" max="7696" width="14.88671875" style="1" customWidth="1"/>
    <col min="7697" max="7697" width="17.44140625" style="1" customWidth="1"/>
    <col min="7698" max="7936" width="8.88671875" style="1"/>
    <col min="7937" max="7937" width="23.88671875" style="1" customWidth="1"/>
    <col min="7938" max="7938" width="78.5546875" style="1" customWidth="1"/>
    <col min="7939" max="7939" width="6.44140625" style="1" customWidth="1"/>
    <col min="7940" max="7942" width="12.109375" style="1" customWidth="1"/>
    <col min="7943" max="7945" width="15.109375" style="1" customWidth="1"/>
    <col min="7946" max="7946" width="12.5546875" style="1" customWidth="1"/>
    <col min="7947" max="7947" width="14.5546875" style="1" customWidth="1"/>
    <col min="7948" max="7948" width="49.88671875" style="1" customWidth="1"/>
    <col min="7949" max="7949" width="50.6640625" style="1" customWidth="1"/>
    <col min="7950" max="7950" width="14.5546875" style="1" customWidth="1"/>
    <col min="7951" max="7951" width="10.88671875" style="1" customWidth="1"/>
    <col min="7952" max="7952" width="14.88671875" style="1" customWidth="1"/>
    <col min="7953" max="7953" width="17.44140625" style="1" customWidth="1"/>
    <col min="7954" max="8192" width="8.88671875" style="1"/>
    <col min="8193" max="8193" width="23.88671875" style="1" customWidth="1"/>
    <col min="8194" max="8194" width="78.5546875" style="1" customWidth="1"/>
    <col min="8195" max="8195" width="6.44140625" style="1" customWidth="1"/>
    <col min="8196" max="8198" width="12.109375" style="1" customWidth="1"/>
    <col min="8199" max="8201" width="15.109375" style="1" customWidth="1"/>
    <col min="8202" max="8202" width="12.5546875" style="1" customWidth="1"/>
    <col min="8203" max="8203" width="14.5546875" style="1" customWidth="1"/>
    <col min="8204" max="8204" width="49.88671875" style="1" customWidth="1"/>
    <col min="8205" max="8205" width="50.6640625" style="1" customWidth="1"/>
    <col min="8206" max="8206" width="14.5546875" style="1" customWidth="1"/>
    <col min="8207" max="8207" width="10.88671875" style="1" customWidth="1"/>
    <col min="8208" max="8208" width="14.88671875" style="1" customWidth="1"/>
    <col min="8209" max="8209" width="17.44140625" style="1" customWidth="1"/>
    <col min="8210" max="8448" width="8.88671875" style="1"/>
    <col min="8449" max="8449" width="23.88671875" style="1" customWidth="1"/>
    <col min="8450" max="8450" width="78.5546875" style="1" customWidth="1"/>
    <col min="8451" max="8451" width="6.44140625" style="1" customWidth="1"/>
    <col min="8452" max="8454" width="12.109375" style="1" customWidth="1"/>
    <col min="8455" max="8457" width="15.109375" style="1" customWidth="1"/>
    <col min="8458" max="8458" width="12.5546875" style="1" customWidth="1"/>
    <col min="8459" max="8459" width="14.5546875" style="1" customWidth="1"/>
    <col min="8460" max="8460" width="49.88671875" style="1" customWidth="1"/>
    <col min="8461" max="8461" width="50.6640625" style="1" customWidth="1"/>
    <col min="8462" max="8462" width="14.5546875" style="1" customWidth="1"/>
    <col min="8463" max="8463" width="10.88671875" style="1" customWidth="1"/>
    <col min="8464" max="8464" width="14.88671875" style="1" customWidth="1"/>
    <col min="8465" max="8465" width="17.44140625" style="1" customWidth="1"/>
    <col min="8466" max="8704" width="8.88671875" style="1"/>
    <col min="8705" max="8705" width="23.88671875" style="1" customWidth="1"/>
    <col min="8706" max="8706" width="78.5546875" style="1" customWidth="1"/>
    <col min="8707" max="8707" width="6.44140625" style="1" customWidth="1"/>
    <col min="8708" max="8710" width="12.109375" style="1" customWidth="1"/>
    <col min="8711" max="8713" width="15.109375" style="1" customWidth="1"/>
    <col min="8714" max="8714" width="12.5546875" style="1" customWidth="1"/>
    <col min="8715" max="8715" width="14.5546875" style="1" customWidth="1"/>
    <col min="8716" max="8716" width="49.88671875" style="1" customWidth="1"/>
    <col min="8717" max="8717" width="50.6640625" style="1" customWidth="1"/>
    <col min="8718" max="8718" width="14.5546875" style="1" customWidth="1"/>
    <col min="8719" max="8719" width="10.88671875" style="1" customWidth="1"/>
    <col min="8720" max="8720" width="14.88671875" style="1" customWidth="1"/>
    <col min="8721" max="8721" width="17.44140625" style="1" customWidth="1"/>
    <col min="8722" max="8960" width="8.88671875" style="1"/>
    <col min="8961" max="8961" width="23.88671875" style="1" customWidth="1"/>
    <col min="8962" max="8962" width="78.5546875" style="1" customWidth="1"/>
    <col min="8963" max="8963" width="6.44140625" style="1" customWidth="1"/>
    <col min="8964" max="8966" width="12.109375" style="1" customWidth="1"/>
    <col min="8967" max="8969" width="15.109375" style="1" customWidth="1"/>
    <col min="8970" max="8970" width="12.5546875" style="1" customWidth="1"/>
    <col min="8971" max="8971" width="14.5546875" style="1" customWidth="1"/>
    <col min="8972" max="8972" width="49.88671875" style="1" customWidth="1"/>
    <col min="8973" max="8973" width="50.6640625" style="1" customWidth="1"/>
    <col min="8974" max="8974" width="14.5546875" style="1" customWidth="1"/>
    <col min="8975" max="8975" width="10.88671875" style="1" customWidth="1"/>
    <col min="8976" max="8976" width="14.88671875" style="1" customWidth="1"/>
    <col min="8977" max="8977" width="17.44140625" style="1" customWidth="1"/>
    <col min="8978" max="9216" width="8.88671875" style="1"/>
    <col min="9217" max="9217" width="23.88671875" style="1" customWidth="1"/>
    <col min="9218" max="9218" width="78.5546875" style="1" customWidth="1"/>
    <col min="9219" max="9219" width="6.44140625" style="1" customWidth="1"/>
    <col min="9220" max="9222" width="12.109375" style="1" customWidth="1"/>
    <col min="9223" max="9225" width="15.109375" style="1" customWidth="1"/>
    <col min="9226" max="9226" width="12.5546875" style="1" customWidth="1"/>
    <col min="9227" max="9227" width="14.5546875" style="1" customWidth="1"/>
    <col min="9228" max="9228" width="49.88671875" style="1" customWidth="1"/>
    <col min="9229" max="9229" width="50.6640625" style="1" customWidth="1"/>
    <col min="9230" max="9230" width="14.5546875" style="1" customWidth="1"/>
    <col min="9231" max="9231" width="10.88671875" style="1" customWidth="1"/>
    <col min="9232" max="9232" width="14.88671875" style="1" customWidth="1"/>
    <col min="9233" max="9233" width="17.44140625" style="1" customWidth="1"/>
    <col min="9234" max="9472" width="8.88671875" style="1"/>
    <col min="9473" max="9473" width="23.88671875" style="1" customWidth="1"/>
    <col min="9474" max="9474" width="78.5546875" style="1" customWidth="1"/>
    <col min="9475" max="9475" width="6.44140625" style="1" customWidth="1"/>
    <col min="9476" max="9478" width="12.109375" style="1" customWidth="1"/>
    <col min="9479" max="9481" width="15.109375" style="1" customWidth="1"/>
    <col min="9482" max="9482" width="12.5546875" style="1" customWidth="1"/>
    <col min="9483" max="9483" width="14.5546875" style="1" customWidth="1"/>
    <col min="9484" max="9484" width="49.88671875" style="1" customWidth="1"/>
    <col min="9485" max="9485" width="50.6640625" style="1" customWidth="1"/>
    <col min="9486" max="9486" width="14.5546875" style="1" customWidth="1"/>
    <col min="9487" max="9487" width="10.88671875" style="1" customWidth="1"/>
    <col min="9488" max="9488" width="14.88671875" style="1" customWidth="1"/>
    <col min="9489" max="9489" width="17.44140625" style="1" customWidth="1"/>
    <col min="9490" max="9728" width="8.88671875" style="1"/>
    <col min="9729" max="9729" width="23.88671875" style="1" customWidth="1"/>
    <col min="9730" max="9730" width="78.5546875" style="1" customWidth="1"/>
    <col min="9731" max="9731" width="6.44140625" style="1" customWidth="1"/>
    <col min="9732" max="9734" width="12.109375" style="1" customWidth="1"/>
    <col min="9735" max="9737" width="15.109375" style="1" customWidth="1"/>
    <col min="9738" max="9738" width="12.5546875" style="1" customWidth="1"/>
    <col min="9739" max="9739" width="14.5546875" style="1" customWidth="1"/>
    <col min="9740" max="9740" width="49.88671875" style="1" customWidth="1"/>
    <col min="9741" max="9741" width="50.6640625" style="1" customWidth="1"/>
    <col min="9742" max="9742" width="14.5546875" style="1" customWidth="1"/>
    <col min="9743" max="9743" width="10.88671875" style="1" customWidth="1"/>
    <col min="9744" max="9744" width="14.88671875" style="1" customWidth="1"/>
    <col min="9745" max="9745" width="17.44140625" style="1" customWidth="1"/>
    <col min="9746" max="9984" width="8.88671875" style="1"/>
    <col min="9985" max="9985" width="23.88671875" style="1" customWidth="1"/>
    <col min="9986" max="9986" width="78.5546875" style="1" customWidth="1"/>
    <col min="9987" max="9987" width="6.44140625" style="1" customWidth="1"/>
    <col min="9988" max="9990" width="12.109375" style="1" customWidth="1"/>
    <col min="9991" max="9993" width="15.109375" style="1" customWidth="1"/>
    <col min="9994" max="9994" width="12.5546875" style="1" customWidth="1"/>
    <col min="9995" max="9995" width="14.5546875" style="1" customWidth="1"/>
    <col min="9996" max="9996" width="49.88671875" style="1" customWidth="1"/>
    <col min="9997" max="9997" width="50.6640625" style="1" customWidth="1"/>
    <col min="9998" max="9998" width="14.5546875" style="1" customWidth="1"/>
    <col min="9999" max="9999" width="10.88671875" style="1" customWidth="1"/>
    <col min="10000" max="10000" width="14.88671875" style="1" customWidth="1"/>
    <col min="10001" max="10001" width="17.44140625" style="1" customWidth="1"/>
    <col min="10002" max="10240" width="8.88671875" style="1"/>
    <col min="10241" max="10241" width="23.88671875" style="1" customWidth="1"/>
    <col min="10242" max="10242" width="78.5546875" style="1" customWidth="1"/>
    <col min="10243" max="10243" width="6.44140625" style="1" customWidth="1"/>
    <col min="10244" max="10246" width="12.109375" style="1" customWidth="1"/>
    <col min="10247" max="10249" width="15.109375" style="1" customWidth="1"/>
    <col min="10250" max="10250" width="12.5546875" style="1" customWidth="1"/>
    <col min="10251" max="10251" width="14.5546875" style="1" customWidth="1"/>
    <col min="10252" max="10252" width="49.88671875" style="1" customWidth="1"/>
    <col min="10253" max="10253" width="50.6640625" style="1" customWidth="1"/>
    <col min="10254" max="10254" width="14.5546875" style="1" customWidth="1"/>
    <col min="10255" max="10255" width="10.88671875" style="1" customWidth="1"/>
    <col min="10256" max="10256" width="14.88671875" style="1" customWidth="1"/>
    <col min="10257" max="10257" width="17.44140625" style="1" customWidth="1"/>
    <col min="10258" max="10496" width="8.88671875" style="1"/>
    <col min="10497" max="10497" width="23.88671875" style="1" customWidth="1"/>
    <col min="10498" max="10498" width="78.5546875" style="1" customWidth="1"/>
    <col min="10499" max="10499" width="6.44140625" style="1" customWidth="1"/>
    <col min="10500" max="10502" width="12.109375" style="1" customWidth="1"/>
    <col min="10503" max="10505" width="15.109375" style="1" customWidth="1"/>
    <col min="10506" max="10506" width="12.5546875" style="1" customWidth="1"/>
    <col min="10507" max="10507" width="14.5546875" style="1" customWidth="1"/>
    <col min="10508" max="10508" width="49.88671875" style="1" customWidth="1"/>
    <col min="10509" max="10509" width="50.6640625" style="1" customWidth="1"/>
    <col min="10510" max="10510" width="14.5546875" style="1" customWidth="1"/>
    <col min="10511" max="10511" width="10.88671875" style="1" customWidth="1"/>
    <col min="10512" max="10512" width="14.88671875" style="1" customWidth="1"/>
    <col min="10513" max="10513" width="17.44140625" style="1" customWidth="1"/>
    <col min="10514" max="10752" width="8.88671875" style="1"/>
    <col min="10753" max="10753" width="23.88671875" style="1" customWidth="1"/>
    <col min="10754" max="10754" width="78.5546875" style="1" customWidth="1"/>
    <col min="10755" max="10755" width="6.44140625" style="1" customWidth="1"/>
    <col min="10756" max="10758" width="12.109375" style="1" customWidth="1"/>
    <col min="10759" max="10761" width="15.109375" style="1" customWidth="1"/>
    <col min="10762" max="10762" width="12.5546875" style="1" customWidth="1"/>
    <col min="10763" max="10763" width="14.5546875" style="1" customWidth="1"/>
    <col min="10764" max="10764" width="49.88671875" style="1" customWidth="1"/>
    <col min="10765" max="10765" width="50.6640625" style="1" customWidth="1"/>
    <col min="10766" max="10766" width="14.5546875" style="1" customWidth="1"/>
    <col min="10767" max="10767" width="10.88671875" style="1" customWidth="1"/>
    <col min="10768" max="10768" width="14.88671875" style="1" customWidth="1"/>
    <col min="10769" max="10769" width="17.44140625" style="1" customWidth="1"/>
    <col min="10770" max="11008" width="8.88671875" style="1"/>
    <col min="11009" max="11009" width="23.88671875" style="1" customWidth="1"/>
    <col min="11010" max="11010" width="78.5546875" style="1" customWidth="1"/>
    <col min="11011" max="11011" width="6.44140625" style="1" customWidth="1"/>
    <col min="11012" max="11014" width="12.109375" style="1" customWidth="1"/>
    <col min="11015" max="11017" width="15.109375" style="1" customWidth="1"/>
    <col min="11018" max="11018" width="12.5546875" style="1" customWidth="1"/>
    <col min="11019" max="11019" width="14.5546875" style="1" customWidth="1"/>
    <col min="11020" max="11020" width="49.88671875" style="1" customWidth="1"/>
    <col min="11021" max="11021" width="50.6640625" style="1" customWidth="1"/>
    <col min="11022" max="11022" width="14.5546875" style="1" customWidth="1"/>
    <col min="11023" max="11023" width="10.88671875" style="1" customWidth="1"/>
    <col min="11024" max="11024" width="14.88671875" style="1" customWidth="1"/>
    <col min="11025" max="11025" width="17.44140625" style="1" customWidth="1"/>
    <col min="11026" max="11264" width="8.88671875" style="1"/>
    <col min="11265" max="11265" width="23.88671875" style="1" customWidth="1"/>
    <col min="11266" max="11266" width="78.5546875" style="1" customWidth="1"/>
    <col min="11267" max="11267" width="6.44140625" style="1" customWidth="1"/>
    <col min="11268" max="11270" width="12.109375" style="1" customWidth="1"/>
    <col min="11271" max="11273" width="15.109375" style="1" customWidth="1"/>
    <col min="11274" max="11274" width="12.5546875" style="1" customWidth="1"/>
    <col min="11275" max="11275" width="14.5546875" style="1" customWidth="1"/>
    <col min="11276" max="11276" width="49.88671875" style="1" customWidth="1"/>
    <col min="11277" max="11277" width="50.6640625" style="1" customWidth="1"/>
    <col min="11278" max="11278" width="14.5546875" style="1" customWidth="1"/>
    <col min="11279" max="11279" width="10.88671875" style="1" customWidth="1"/>
    <col min="11280" max="11280" width="14.88671875" style="1" customWidth="1"/>
    <col min="11281" max="11281" width="17.44140625" style="1" customWidth="1"/>
    <col min="11282" max="11520" width="8.88671875" style="1"/>
    <col min="11521" max="11521" width="23.88671875" style="1" customWidth="1"/>
    <col min="11522" max="11522" width="78.5546875" style="1" customWidth="1"/>
    <col min="11523" max="11523" width="6.44140625" style="1" customWidth="1"/>
    <col min="11524" max="11526" width="12.109375" style="1" customWidth="1"/>
    <col min="11527" max="11529" width="15.109375" style="1" customWidth="1"/>
    <col min="11530" max="11530" width="12.5546875" style="1" customWidth="1"/>
    <col min="11531" max="11531" width="14.5546875" style="1" customWidth="1"/>
    <col min="11532" max="11532" width="49.88671875" style="1" customWidth="1"/>
    <col min="11533" max="11533" width="50.6640625" style="1" customWidth="1"/>
    <col min="11534" max="11534" width="14.5546875" style="1" customWidth="1"/>
    <col min="11535" max="11535" width="10.88671875" style="1" customWidth="1"/>
    <col min="11536" max="11536" width="14.88671875" style="1" customWidth="1"/>
    <col min="11537" max="11537" width="17.44140625" style="1" customWidth="1"/>
    <col min="11538" max="11776" width="8.88671875" style="1"/>
    <col min="11777" max="11777" width="23.88671875" style="1" customWidth="1"/>
    <col min="11778" max="11778" width="78.5546875" style="1" customWidth="1"/>
    <col min="11779" max="11779" width="6.44140625" style="1" customWidth="1"/>
    <col min="11780" max="11782" width="12.109375" style="1" customWidth="1"/>
    <col min="11783" max="11785" width="15.109375" style="1" customWidth="1"/>
    <col min="11786" max="11786" width="12.5546875" style="1" customWidth="1"/>
    <col min="11787" max="11787" width="14.5546875" style="1" customWidth="1"/>
    <col min="11788" max="11788" width="49.88671875" style="1" customWidth="1"/>
    <col min="11789" max="11789" width="50.6640625" style="1" customWidth="1"/>
    <col min="11790" max="11790" width="14.5546875" style="1" customWidth="1"/>
    <col min="11791" max="11791" width="10.88671875" style="1" customWidth="1"/>
    <col min="11792" max="11792" width="14.88671875" style="1" customWidth="1"/>
    <col min="11793" max="11793" width="17.44140625" style="1" customWidth="1"/>
    <col min="11794" max="12032" width="8.88671875" style="1"/>
    <col min="12033" max="12033" width="23.88671875" style="1" customWidth="1"/>
    <col min="12034" max="12034" width="78.5546875" style="1" customWidth="1"/>
    <col min="12035" max="12035" width="6.44140625" style="1" customWidth="1"/>
    <col min="12036" max="12038" width="12.109375" style="1" customWidth="1"/>
    <col min="12039" max="12041" width="15.109375" style="1" customWidth="1"/>
    <col min="12042" max="12042" width="12.5546875" style="1" customWidth="1"/>
    <col min="12043" max="12043" width="14.5546875" style="1" customWidth="1"/>
    <col min="12044" max="12044" width="49.88671875" style="1" customWidth="1"/>
    <col min="12045" max="12045" width="50.6640625" style="1" customWidth="1"/>
    <col min="12046" max="12046" width="14.5546875" style="1" customWidth="1"/>
    <col min="12047" max="12047" width="10.88671875" style="1" customWidth="1"/>
    <col min="12048" max="12048" width="14.88671875" style="1" customWidth="1"/>
    <col min="12049" max="12049" width="17.44140625" style="1" customWidth="1"/>
    <col min="12050" max="12288" width="8.88671875" style="1"/>
    <col min="12289" max="12289" width="23.88671875" style="1" customWidth="1"/>
    <col min="12290" max="12290" width="78.5546875" style="1" customWidth="1"/>
    <col min="12291" max="12291" width="6.44140625" style="1" customWidth="1"/>
    <col min="12292" max="12294" width="12.109375" style="1" customWidth="1"/>
    <col min="12295" max="12297" width="15.109375" style="1" customWidth="1"/>
    <col min="12298" max="12298" width="12.5546875" style="1" customWidth="1"/>
    <col min="12299" max="12299" width="14.5546875" style="1" customWidth="1"/>
    <col min="12300" max="12300" width="49.88671875" style="1" customWidth="1"/>
    <col min="12301" max="12301" width="50.6640625" style="1" customWidth="1"/>
    <col min="12302" max="12302" width="14.5546875" style="1" customWidth="1"/>
    <col min="12303" max="12303" width="10.88671875" style="1" customWidth="1"/>
    <col min="12304" max="12304" width="14.88671875" style="1" customWidth="1"/>
    <col min="12305" max="12305" width="17.44140625" style="1" customWidth="1"/>
    <col min="12306" max="12544" width="8.88671875" style="1"/>
    <col min="12545" max="12545" width="23.88671875" style="1" customWidth="1"/>
    <col min="12546" max="12546" width="78.5546875" style="1" customWidth="1"/>
    <col min="12547" max="12547" width="6.44140625" style="1" customWidth="1"/>
    <col min="12548" max="12550" width="12.109375" style="1" customWidth="1"/>
    <col min="12551" max="12553" width="15.109375" style="1" customWidth="1"/>
    <col min="12554" max="12554" width="12.5546875" style="1" customWidth="1"/>
    <col min="12555" max="12555" width="14.5546875" style="1" customWidth="1"/>
    <col min="12556" max="12556" width="49.88671875" style="1" customWidth="1"/>
    <col min="12557" max="12557" width="50.6640625" style="1" customWidth="1"/>
    <col min="12558" max="12558" width="14.5546875" style="1" customWidth="1"/>
    <col min="12559" max="12559" width="10.88671875" style="1" customWidth="1"/>
    <col min="12560" max="12560" width="14.88671875" style="1" customWidth="1"/>
    <col min="12561" max="12561" width="17.44140625" style="1" customWidth="1"/>
    <col min="12562" max="12800" width="8.88671875" style="1"/>
    <col min="12801" max="12801" width="23.88671875" style="1" customWidth="1"/>
    <col min="12802" max="12802" width="78.5546875" style="1" customWidth="1"/>
    <col min="12803" max="12803" width="6.44140625" style="1" customWidth="1"/>
    <col min="12804" max="12806" width="12.109375" style="1" customWidth="1"/>
    <col min="12807" max="12809" width="15.109375" style="1" customWidth="1"/>
    <col min="12810" max="12810" width="12.5546875" style="1" customWidth="1"/>
    <col min="12811" max="12811" width="14.5546875" style="1" customWidth="1"/>
    <col min="12812" max="12812" width="49.88671875" style="1" customWidth="1"/>
    <col min="12813" max="12813" width="50.6640625" style="1" customWidth="1"/>
    <col min="12814" max="12814" width="14.5546875" style="1" customWidth="1"/>
    <col min="12815" max="12815" width="10.88671875" style="1" customWidth="1"/>
    <col min="12816" max="12816" width="14.88671875" style="1" customWidth="1"/>
    <col min="12817" max="12817" width="17.44140625" style="1" customWidth="1"/>
    <col min="12818" max="13056" width="8.88671875" style="1"/>
    <col min="13057" max="13057" width="23.88671875" style="1" customWidth="1"/>
    <col min="13058" max="13058" width="78.5546875" style="1" customWidth="1"/>
    <col min="13059" max="13059" width="6.44140625" style="1" customWidth="1"/>
    <col min="13060" max="13062" width="12.109375" style="1" customWidth="1"/>
    <col min="13063" max="13065" width="15.109375" style="1" customWidth="1"/>
    <col min="13066" max="13066" width="12.5546875" style="1" customWidth="1"/>
    <col min="13067" max="13067" width="14.5546875" style="1" customWidth="1"/>
    <col min="13068" max="13068" width="49.88671875" style="1" customWidth="1"/>
    <col min="13069" max="13069" width="50.6640625" style="1" customWidth="1"/>
    <col min="13070" max="13070" width="14.5546875" style="1" customWidth="1"/>
    <col min="13071" max="13071" width="10.88671875" style="1" customWidth="1"/>
    <col min="13072" max="13072" width="14.88671875" style="1" customWidth="1"/>
    <col min="13073" max="13073" width="17.44140625" style="1" customWidth="1"/>
    <col min="13074" max="13312" width="8.88671875" style="1"/>
    <col min="13313" max="13313" width="23.88671875" style="1" customWidth="1"/>
    <col min="13314" max="13314" width="78.5546875" style="1" customWidth="1"/>
    <col min="13315" max="13315" width="6.44140625" style="1" customWidth="1"/>
    <col min="13316" max="13318" width="12.109375" style="1" customWidth="1"/>
    <col min="13319" max="13321" width="15.109375" style="1" customWidth="1"/>
    <col min="13322" max="13322" width="12.5546875" style="1" customWidth="1"/>
    <col min="13323" max="13323" width="14.5546875" style="1" customWidth="1"/>
    <col min="13324" max="13324" width="49.88671875" style="1" customWidth="1"/>
    <col min="13325" max="13325" width="50.6640625" style="1" customWidth="1"/>
    <col min="13326" max="13326" width="14.5546875" style="1" customWidth="1"/>
    <col min="13327" max="13327" width="10.88671875" style="1" customWidth="1"/>
    <col min="13328" max="13328" width="14.88671875" style="1" customWidth="1"/>
    <col min="13329" max="13329" width="17.44140625" style="1" customWidth="1"/>
    <col min="13330" max="13568" width="8.88671875" style="1"/>
    <col min="13569" max="13569" width="23.88671875" style="1" customWidth="1"/>
    <col min="13570" max="13570" width="78.5546875" style="1" customWidth="1"/>
    <col min="13571" max="13571" width="6.44140625" style="1" customWidth="1"/>
    <col min="13572" max="13574" width="12.109375" style="1" customWidth="1"/>
    <col min="13575" max="13577" width="15.109375" style="1" customWidth="1"/>
    <col min="13578" max="13578" width="12.5546875" style="1" customWidth="1"/>
    <col min="13579" max="13579" width="14.5546875" style="1" customWidth="1"/>
    <col min="13580" max="13580" width="49.88671875" style="1" customWidth="1"/>
    <col min="13581" max="13581" width="50.6640625" style="1" customWidth="1"/>
    <col min="13582" max="13582" width="14.5546875" style="1" customWidth="1"/>
    <col min="13583" max="13583" width="10.88671875" style="1" customWidth="1"/>
    <col min="13584" max="13584" width="14.88671875" style="1" customWidth="1"/>
    <col min="13585" max="13585" width="17.44140625" style="1" customWidth="1"/>
    <col min="13586" max="13824" width="8.88671875" style="1"/>
    <col min="13825" max="13825" width="23.88671875" style="1" customWidth="1"/>
    <col min="13826" max="13826" width="78.5546875" style="1" customWidth="1"/>
    <col min="13827" max="13827" width="6.44140625" style="1" customWidth="1"/>
    <col min="13828" max="13830" width="12.109375" style="1" customWidth="1"/>
    <col min="13831" max="13833" width="15.109375" style="1" customWidth="1"/>
    <col min="13834" max="13834" width="12.5546875" style="1" customWidth="1"/>
    <col min="13835" max="13835" width="14.5546875" style="1" customWidth="1"/>
    <col min="13836" max="13836" width="49.88671875" style="1" customWidth="1"/>
    <col min="13837" max="13837" width="50.6640625" style="1" customWidth="1"/>
    <col min="13838" max="13838" width="14.5546875" style="1" customWidth="1"/>
    <col min="13839" max="13839" width="10.88671875" style="1" customWidth="1"/>
    <col min="13840" max="13840" width="14.88671875" style="1" customWidth="1"/>
    <col min="13841" max="13841" width="17.44140625" style="1" customWidth="1"/>
    <col min="13842" max="14080" width="8.88671875" style="1"/>
    <col min="14081" max="14081" width="23.88671875" style="1" customWidth="1"/>
    <col min="14082" max="14082" width="78.5546875" style="1" customWidth="1"/>
    <col min="14083" max="14083" width="6.44140625" style="1" customWidth="1"/>
    <col min="14084" max="14086" width="12.109375" style="1" customWidth="1"/>
    <col min="14087" max="14089" width="15.109375" style="1" customWidth="1"/>
    <col min="14090" max="14090" width="12.5546875" style="1" customWidth="1"/>
    <col min="14091" max="14091" width="14.5546875" style="1" customWidth="1"/>
    <col min="14092" max="14092" width="49.88671875" style="1" customWidth="1"/>
    <col min="14093" max="14093" width="50.6640625" style="1" customWidth="1"/>
    <col min="14094" max="14094" width="14.5546875" style="1" customWidth="1"/>
    <col min="14095" max="14095" width="10.88671875" style="1" customWidth="1"/>
    <col min="14096" max="14096" width="14.88671875" style="1" customWidth="1"/>
    <col min="14097" max="14097" width="17.44140625" style="1" customWidth="1"/>
    <col min="14098" max="14336" width="8.88671875" style="1"/>
    <col min="14337" max="14337" width="23.88671875" style="1" customWidth="1"/>
    <col min="14338" max="14338" width="78.5546875" style="1" customWidth="1"/>
    <col min="14339" max="14339" width="6.44140625" style="1" customWidth="1"/>
    <col min="14340" max="14342" width="12.109375" style="1" customWidth="1"/>
    <col min="14343" max="14345" width="15.109375" style="1" customWidth="1"/>
    <col min="14346" max="14346" width="12.5546875" style="1" customWidth="1"/>
    <col min="14347" max="14347" width="14.5546875" style="1" customWidth="1"/>
    <col min="14348" max="14348" width="49.88671875" style="1" customWidth="1"/>
    <col min="14349" max="14349" width="50.6640625" style="1" customWidth="1"/>
    <col min="14350" max="14350" width="14.5546875" style="1" customWidth="1"/>
    <col min="14351" max="14351" width="10.88671875" style="1" customWidth="1"/>
    <col min="14352" max="14352" width="14.88671875" style="1" customWidth="1"/>
    <col min="14353" max="14353" width="17.44140625" style="1" customWidth="1"/>
    <col min="14354" max="14592" width="8.88671875" style="1"/>
    <col min="14593" max="14593" width="23.88671875" style="1" customWidth="1"/>
    <col min="14594" max="14594" width="78.5546875" style="1" customWidth="1"/>
    <col min="14595" max="14595" width="6.44140625" style="1" customWidth="1"/>
    <col min="14596" max="14598" width="12.109375" style="1" customWidth="1"/>
    <col min="14599" max="14601" width="15.109375" style="1" customWidth="1"/>
    <col min="14602" max="14602" width="12.5546875" style="1" customWidth="1"/>
    <col min="14603" max="14603" width="14.5546875" style="1" customWidth="1"/>
    <col min="14604" max="14604" width="49.88671875" style="1" customWidth="1"/>
    <col min="14605" max="14605" width="50.6640625" style="1" customWidth="1"/>
    <col min="14606" max="14606" width="14.5546875" style="1" customWidth="1"/>
    <col min="14607" max="14607" width="10.88671875" style="1" customWidth="1"/>
    <col min="14608" max="14608" width="14.88671875" style="1" customWidth="1"/>
    <col min="14609" max="14609" width="17.44140625" style="1" customWidth="1"/>
    <col min="14610" max="14848" width="8.88671875" style="1"/>
    <col min="14849" max="14849" width="23.88671875" style="1" customWidth="1"/>
    <col min="14850" max="14850" width="78.5546875" style="1" customWidth="1"/>
    <col min="14851" max="14851" width="6.44140625" style="1" customWidth="1"/>
    <col min="14852" max="14854" width="12.109375" style="1" customWidth="1"/>
    <col min="14855" max="14857" width="15.109375" style="1" customWidth="1"/>
    <col min="14858" max="14858" width="12.5546875" style="1" customWidth="1"/>
    <col min="14859" max="14859" width="14.5546875" style="1" customWidth="1"/>
    <col min="14860" max="14860" width="49.88671875" style="1" customWidth="1"/>
    <col min="14861" max="14861" width="50.6640625" style="1" customWidth="1"/>
    <col min="14862" max="14862" width="14.5546875" style="1" customWidth="1"/>
    <col min="14863" max="14863" width="10.88671875" style="1" customWidth="1"/>
    <col min="14864" max="14864" width="14.88671875" style="1" customWidth="1"/>
    <col min="14865" max="14865" width="17.44140625" style="1" customWidth="1"/>
    <col min="14866" max="15104" width="8.88671875" style="1"/>
    <col min="15105" max="15105" width="23.88671875" style="1" customWidth="1"/>
    <col min="15106" max="15106" width="78.5546875" style="1" customWidth="1"/>
    <col min="15107" max="15107" width="6.44140625" style="1" customWidth="1"/>
    <col min="15108" max="15110" width="12.109375" style="1" customWidth="1"/>
    <col min="15111" max="15113" width="15.109375" style="1" customWidth="1"/>
    <col min="15114" max="15114" width="12.5546875" style="1" customWidth="1"/>
    <col min="15115" max="15115" width="14.5546875" style="1" customWidth="1"/>
    <col min="15116" max="15116" width="49.88671875" style="1" customWidth="1"/>
    <col min="15117" max="15117" width="50.6640625" style="1" customWidth="1"/>
    <col min="15118" max="15118" width="14.5546875" style="1" customWidth="1"/>
    <col min="15119" max="15119" width="10.88671875" style="1" customWidth="1"/>
    <col min="15120" max="15120" width="14.88671875" style="1" customWidth="1"/>
    <col min="15121" max="15121" width="17.44140625" style="1" customWidth="1"/>
    <col min="15122" max="15360" width="8.88671875" style="1"/>
    <col min="15361" max="15361" width="23.88671875" style="1" customWidth="1"/>
    <col min="15362" max="15362" width="78.5546875" style="1" customWidth="1"/>
    <col min="15363" max="15363" width="6.44140625" style="1" customWidth="1"/>
    <col min="15364" max="15366" width="12.109375" style="1" customWidth="1"/>
    <col min="15367" max="15369" width="15.109375" style="1" customWidth="1"/>
    <col min="15370" max="15370" width="12.5546875" style="1" customWidth="1"/>
    <col min="15371" max="15371" width="14.5546875" style="1" customWidth="1"/>
    <col min="15372" max="15372" width="49.88671875" style="1" customWidth="1"/>
    <col min="15373" max="15373" width="50.6640625" style="1" customWidth="1"/>
    <col min="15374" max="15374" width="14.5546875" style="1" customWidth="1"/>
    <col min="15375" max="15375" width="10.88671875" style="1" customWidth="1"/>
    <col min="15376" max="15376" width="14.88671875" style="1" customWidth="1"/>
    <col min="15377" max="15377" width="17.44140625" style="1" customWidth="1"/>
    <col min="15378" max="15616" width="8.88671875" style="1"/>
    <col min="15617" max="15617" width="23.88671875" style="1" customWidth="1"/>
    <col min="15618" max="15618" width="78.5546875" style="1" customWidth="1"/>
    <col min="15619" max="15619" width="6.44140625" style="1" customWidth="1"/>
    <col min="15620" max="15622" width="12.109375" style="1" customWidth="1"/>
    <col min="15623" max="15625" width="15.109375" style="1" customWidth="1"/>
    <col min="15626" max="15626" width="12.5546875" style="1" customWidth="1"/>
    <col min="15627" max="15627" width="14.5546875" style="1" customWidth="1"/>
    <col min="15628" max="15628" width="49.88671875" style="1" customWidth="1"/>
    <col min="15629" max="15629" width="50.6640625" style="1" customWidth="1"/>
    <col min="15630" max="15630" width="14.5546875" style="1" customWidth="1"/>
    <col min="15631" max="15631" width="10.88671875" style="1" customWidth="1"/>
    <col min="15632" max="15632" width="14.88671875" style="1" customWidth="1"/>
    <col min="15633" max="15633" width="17.44140625" style="1" customWidth="1"/>
    <col min="15634" max="15872" width="8.88671875" style="1"/>
    <col min="15873" max="15873" width="23.88671875" style="1" customWidth="1"/>
    <col min="15874" max="15874" width="78.5546875" style="1" customWidth="1"/>
    <col min="15875" max="15875" width="6.44140625" style="1" customWidth="1"/>
    <col min="15876" max="15878" width="12.109375" style="1" customWidth="1"/>
    <col min="15879" max="15881" width="15.109375" style="1" customWidth="1"/>
    <col min="15882" max="15882" width="12.5546875" style="1" customWidth="1"/>
    <col min="15883" max="15883" width="14.5546875" style="1" customWidth="1"/>
    <col min="15884" max="15884" width="49.88671875" style="1" customWidth="1"/>
    <col min="15885" max="15885" width="50.6640625" style="1" customWidth="1"/>
    <col min="15886" max="15886" width="14.5546875" style="1" customWidth="1"/>
    <col min="15887" max="15887" width="10.88671875" style="1" customWidth="1"/>
    <col min="15888" max="15888" width="14.88671875" style="1" customWidth="1"/>
    <col min="15889" max="15889" width="17.44140625" style="1" customWidth="1"/>
    <col min="15890" max="16128" width="8.88671875" style="1"/>
    <col min="16129" max="16129" width="23.88671875" style="1" customWidth="1"/>
    <col min="16130" max="16130" width="78.5546875" style="1" customWidth="1"/>
    <col min="16131" max="16131" width="6.44140625" style="1" customWidth="1"/>
    <col min="16132" max="16134" width="12.109375" style="1" customWidth="1"/>
    <col min="16135" max="16137" width="15.109375" style="1" customWidth="1"/>
    <col min="16138" max="16138" width="12.5546875" style="1" customWidth="1"/>
    <col min="16139" max="16139" width="14.5546875" style="1" customWidth="1"/>
    <col min="16140" max="16140" width="49.88671875" style="1" customWidth="1"/>
    <col min="16141" max="16141" width="50.6640625" style="1" customWidth="1"/>
    <col min="16142" max="16142" width="14.5546875" style="1" customWidth="1"/>
    <col min="16143" max="16143" width="10.88671875" style="1" customWidth="1"/>
    <col min="16144" max="16144" width="14.88671875" style="1" customWidth="1"/>
    <col min="16145" max="16145" width="17.44140625" style="1" customWidth="1"/>
    <col min="16146" max="16383" width="8.88671875" style="1"/>
    <col min="16384" max="16384" width="8.88671875" style="1" customWidth="1"/>
  </cols>
  <sheetData>
    <row r="1" spans="1:17" x14ac:dyDescent="0.3">
      <c r="L1" s="82" t="s">
        <v>76</v>
      </c>
      <c r="M1" s="3"/>
    </row>
    <row r="2" spans="1:17" x14ac:dyDescent="0.3">
      <c r="A2" s="256" t="s">
        <v>469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83"/>
    </row>
    <row r="3" spans="1:17" ht="19.5" customHeight="1" x14ac:dyDescent="0.55000000000000004">
      <c r="J3" s="227"/>
      <c r="K3" s="227"/>
      <c r="L3" s="157"/>
      <c r="M3" s="158" t="s">
        <v>273</v>
      </c>
    </row>
    <row r="4" spans="1:17" s="10" customFormat="1" ht="180" customHeight="1" x14ac:dyDescent="0.3">
      <c r="A4" s="74" t="s">
        <v>77</v>
      </c>
      <c r="B4" s="75" t="s">
        <v>78</v>
      </c>
      <c r="C4" s="224" t="s">
        <v>79</v>
      </c>
      <c r="D4" s="224" t="s">
        <v>80</v>
      </c>
      <c r="E4" s="224" t="s">
        <v>81</v>
      </c>
      <c r="F4" s="224" t="s">
        <v>82</v>
      </c>
      <c r="G4" s="224" t="s">
        <v>83</v>
      </c>
      <c r="H4" s="224" t="s">
        <v>84</v>
      </c>
      <c r="I4" s="224" t="s">
        <v>85</v>
      </c>
      <c r="J4" s="224" t="s">
        <v>86</v>
      </c>
      <c r="K4" s="224" t="s">
        <v>87</v>
      </c>
      <c r="L4" s="162" t="s">
        <v>88</v>
      </c>
      <c r="M4" s="7" t="s">
        <v>89</v>
      </c>
      <c r="N4" s="8" t="s">
        <v>90</v>
      </c>
      <c r="O4" s="9" t="s">
        <v>91</v>
      </c>
      <c r="P4" s="7" t="s">
        <v>92</v>
      </c>
      <c r="Q4" s="7" t="s">
        <v>93</v>
      </c>
    </row>
    <row r="5" spans="1:17" s="13" customFormat="1" ht="13.2" x14ac:dyDescent="0.25">
      <c r="A5" s="76">
        <v>1</v>
      </c>
      <c r="B5" s="88">
        <v>2</v>
      </c>
      <c r="C5" s="88">
        <v>3</v>
      </c>
      <c r="D5" s="228">
        <v>4</v>
      </c>
      <c r="E5" s="228">
        <v>5</v>
      </c>
      <c r="F5" s="228" t="s">
        <v>94</v>
      </c>
      <c r="G5" s="228" t="s">
        <v>95</v>
      </c>
      <c r="H5" s="228">
        <v>8</v>
      </c>
      <c r="I5" s="228">
        <v>9</v>
      </c>
      <c r="J5" s="228">
        <v>10</v>
      </c>
      <c r="K5" s="228" t="s">
        <v>96</v>
      </c>
      <c r="L5" s="163">
        <v>12</v>
      </c>
      <c r="M5" s="11"/>
      <c r="N5" s="12"/>
      <c r="O5" s="11"/>
      <c r="P5" s="11"/>
    </row>
    <row r="6" spans="1:17" s="13" customFormat="1" ht="20.100000000000001" customHeight="1" x14ac:dyDescent="0.2">
      <c r="A6" s="77"/>
      <c r="B6" s="89"/>
      <c r="C6" s="88"/>
      <c r="D6" s="228"/>
      <c r="E6" s="228"/>
      <c r="F6" s="228"/>
      <c r="G6" s="228"/>
      <c r="H6" s="228"/>
      <c r="I6" s="228"/>
      <c r="J6" s="228"/>
      <c r="K6" s="228"/>
      <c r="L6" s="164"/>
      <c r="M6" s="11"/>
      <c r="N6" s="12"/>
      <c r="O6" s="11"/>
      <c r="P6" s="11"/>
    </row>
    <row r="7" spans="1:17" ht="15.75" customHeight="1" x14ac:dyDescent="0.3">
      <c r="A7" s="263" t="s">
        <v>37</v>
      </c>
      <c r="B7" s="90" t="s">
        <v>97</v>
      </c>
      <c r="C7" s="165">
        <v>1</v>
      </c>
      <c r="D7" s="201"/>
      <c r="E7" s="201"/>
      <c r="F7" s="200"/>
      <c r="G7" s="200">
        <f>100-E7</f>
        <v>100</v>
      </c>
      <c r="H7" s="201">
        <f>(H10+H11+H12+H13+H14+H15+H19+H20+H21)/10</f>
        <v>47.36</v>
      </c>
      <c r="I7" s="201">
        <f>(I10+I11+I12+I13+I14+I15+I19+I20+I21)/10</f>
        <v>76.56</v>
      </c>
      <c r="J7" s="200"/>
      <c r="K7" s="229">
        <f>E7-J7</f>
        <v>0</v>
      </c>
      <c r="L7" s="166"/>
      <c r="M7" s="14" t="e">
        <f>(N7+N28+N45+N50+N53)/5</f>
        <v>#VALUE!</v>
      </c>
      <c r="N7" s="15">
        <f>(N10+N11+N12+N13+N14+N15+N19+N20)/8</f>
        <v>83.2</v>
      </c>
      <c r="P7" s="16">
        <f>(P8+P9+P10+P11+P12+P13+P14+P15+P16+P17+P18+P19+P20+P21+P22+P23+P24+P26+P27)/19</f>
        <v>42.10526315789474</v>
      </c>
      <c r="Q7" s="17">
        <f>(P7+P28+P45+P50+P53)/5</f>
        <v>67.832817337461307</v>
      </c>
    </row>
    <row r="8" spans="1:17" ht="58.95" customHeight="1" x14ac:dyDescent="0.3">
      <c r="A8" s="264"/>
      <c r="B8" s="87" t="s">
        <v>283</v>
      </c>
      <c r="C8" s="167" t="s">
        <v>98</v>
      </c>
      <c r="D8" s="194" t="s">
        <v>56</v>
      </c>
      <c r="E8" s="194" t="s">
        <v>56</v>
      </c>
      <c r="F8" s="194" t="s">
        <v>56</v>
      </c>
      <c r="G8" s="194" t="s">
        <v>56</v>
      </c>
      <c r="H8" s="194" t="s">
        <v>56</v>
      </c>
      <c r="I8" s="194" t="s">
        <v>56</v>
      </c>
      <c r="J8" s="194" t="s">
        <v>56</v>
      </c>
      <c r="K8" s="194" t="s">
        <v>56</v>
      </c>
      <c r="L8" s="168" t="s">
        <v>99</v>
      </c>
      <c r="M8" s="1"/>
      <c r="N8" s="18" t="str">
        <f>E8</f>
        <v>-</v>
      </c>
      <c r="O8" s="5">
        <f>(N258+N308+N358+N408+N458+N508)/6</f>
        <v>100</v>
      </c>
      <c r="P8" s="5">
        <v>0</v>
      </c>
    </row>
    <row r="9" spans="1:17" ht="64.95" customHeight="1" x14ac:dyDescent="0.3">
      <c r="A9" s="264"/>
      <c r="B9" s="87" t="s">
        <v>285</v>
      </c>
      <c r="C9" s="167" t="s">
        <v>100</v>
      </c>
      <c r="D9" s="194" t="s">
        <v>56</v>
      </c>
      <c r="E9" s="194" t="s">
        <v>56</v>
      </c>
      <c r="F9" s="194" t="s">
        <v>56</v>
      </c>
      <c r="G9" s="194" t="s">
        <v>56</v>
      </c>
      <c r="H9" s="194" t="s">
        <v>56</v>
      </c>
      <c r="I9" s="194" t="s">
        <v>56</v>
      </c>
      <c r="J9" s="194" t="s">
        <v>56</v>
      </c>
      <c r="K9" s="194" t="s">
        <v>56</v>
      </c>
      <c r="L9" s="169" t="s">
        <v>99</v>
      </c>
      <c r="M9" s="1"/>
      <c r="N9" s="18" t="str">
        <f>E9</f>
        <v>-</v>
      </c>
      <c r="O9" s="5">
        <f>(N259+N309+N359+N409+N459+N509)/6</f>
        <v>100</v>
      </c>
      <c r="P9" s="5">
        <v>0</v>
      </c>
    </row>
    <row r="10" spans="1:17" ht="70.5" customHeight="1" x14ac:dyDescent="0.3">
      <c r="A10" s="264"/>
      <c r="B10" s="87" t="s">
        <v>101</v>
      </c>
      <c r="C10" s="167" t="s">
        <v>102</v>
      </c>
      <c r="D10" s="195">
        <v>30</v>
      </c>
      <c r="E10" s="195">
        <v>0</v>
      </c>
      <c r="F10" s="195">
        <f>E10-D10</f>
        <v>-30</v>
      </c>
      <c r="G10" s="195">
        <f t="shared" ref="G10:G15" si="0">100-E10</f>
        <v>100</v>
      </c>
      <c r="H10" s="195">
        <v>30</v>
      </c>
      <c r="I10" s="195">
        <v>0</v>
      </c>
      <c r="J10" s="195">
        <v>16.399999999999999</v>
      </c>
      <c r="K10" s="195">
        <f>I10-J10</f>
        <v>-16.399999999999999</v>
      </c>
      <c r="L10" s="85"/>
      <c r="M10" s="1"/>
      <c r="N10" s="19">
        <f>E10</f>
        <v>0</v>
      </c>
      <c r="O10" s="20">
        <f t="shared" ref="O10:O15" si="1">(N10+N60+N110+N160+N210+N260+N310+N360+N410+N460+N510)/11</f>
        <v>16.363636363636363</v>
      </c>
      <c r="P10" s="5">
        <v>100</v>
      </c>
    </row>
    <row r="11" spans="1:17" ht="46.8" x14ac:dyDescent="0.3">
      <c r="A11" s="264"/>
      <c r="B11" s="87" t="s">
        <v>103</v>
      </c>
      <c r="C11" s="167" t="s">
        <v>104</v>
      </c>
      <c r="D11" s="195">
        <v>52.9</v>
      </c>
      <c r="E11" s="196">
        <v>100</v>
      </c>
      <c r="F11" s="195">
        <f t="shared" ref="F11:F15" si="2">E11-D11</f>
        <v>47.1</v>
      </c>
      <c r="G11" s="195">
        <f t="shared" si="0"/>
        <v>0</v>
      </c>
      <c r="H11" s="230">
        <v>0</v>
      </c>
      <c r="I11" s="195">
        <v>100</v>
      </c>
      <c r="J11" s="196">
        <v>45.5</v>
      </c>
      <c r="K11" s="195">
        <f>I11-J11</f>
        <v>54.5</v>
      </c>
      <c r="L11" s="181" t="s">
        <v>375</v>
      </c>
      <c r="M11" s="1"/>
      <c r="N11" s="19">
        <f>E11</f>
        <v>100</v>
      </c>
      <c r="O11" s="20">
        <f t="shared" si="1"/>
        <v>9.0909090909090917</v>
      </c>
      <c r="P11" s="5">
        <v>100</v>
      </c>
    </row>
    <row r="12" spans="1:17" ht="64.5" customHeight="1" x14ac:dyDescent="0.3">
      <c r="A12" s="264"/>
      <c r="B12" s="87" t="s">
        <v>105</v>
      </c>
      <c r="C12" s="167" t="s">
        <v>106</v>
      </c>
      <c r="D12" s="195">
        <v>52.9</v>
      </c>
      <c r="E12" s="197">
        <v>70.599999999999994</v>
      </c>
      <c r="F12" s="195">
        <f t="shared" si="2"/>
        <v>17.699999999999996</v>
      </c>
      <c r="G12" s="195">
        <f t="shared" si="0"/>
        <v>29.400000000000006</v>
      </c>
      <c r="H12" s="195">
        <v>52.9</v>
      </c>
      <c r="I12" s="195">
        <v>70.599999999999994</v>
      </c>
      <c r="J12" s="195">
        <v>69.099999999999994</v>
      </c>
      <c r="K12" s="195">
        <f t="shared" ref="K12:K15" si="3">I12-J12</f>
        <v>1.5</v>
      </c>
      <c r="L12" s="181" t="s">
        <v>412</v>
      </c>
      <c r="M12" s="1"/>
      <c r="N12" s="19">
        <f>E12</f>
        <v>70.599999999999994</v>
      </c>
      <c r="O12" s="20">
        <f t="shared" si="1"/>
        <v>69.13636363636364</v>
      </c>
      <c r="P12" s="5">
        <v>100</v>
      </c>
    </row>
    <row r="13" spans="1:17" ht="47.25" customHeight="1" x14ac:dyDescent="0.3">
      <c r="A13" s="264"/>
      <c r="B13" s="87" t="s">
        <v>107</v>
      </c>
      <c r="C13" s="167" t="s">
        <v>108</v>
      </c>
      <c r="D13" s="195">
        <v>0</v>
      </c>
      <c r="E13" s="195">
        <v>100</v>
      </c>
      <c r="F13" s="195">
        <f t="shared" si="2"/>
        <v>100</v>
      </c>
      <c r="G13" s="195">
        <f t="shared" si="0"/>
        <v>0</v>
      </c>
      <c r="H13" s="195">
        <v>0</v>
      </c>
      <c r="I13" s="195">
        <v>100</v>
      </c>
      <c r="J13" s="195">
        <v>63.6</v>
      </c>
      <c r="K13" s="195">
        <f t="shared" si="3"/>
        <v>36.4</v>
      </c>
      <c r="L13" s="170" t="s">
        <v>317</v>
      </c>
      <c r="M13" s="1"/>
      <c r="N13" s="18">
        <f t="shared" ref="N13:N27" si="4">E13</f>
        <v>100</v>
      </c>
      <c r="O13" s="20">
        <f>(N13+N63+N163+N213+N263+N313+N363+N413+N463+N513)/10</f>
        <v>60</v>
      </c>
      <c r="P13" s="5">
        <v>100</v>
      </c>
    </row>
    <row r="14" spans="1:17" ht="47.25" customHeight="1" x14ac:dyDescent="0.3">
      <c r="A14" s="264"/>
      <c r="B14" s="87" t="s">
        <v>109</v>
      </c>
      <c r="C14" s="167" t="s">
        <v>110</v>
      </c>
      <c r="D14" s="195">
        <v>0</v>
      </c>
      <c r="E14" s="195">
        <v>100</v>
      </c>
      <c r="F14" s="195">
        <f t="shared" si="2"/>
        <v>100</v>
      </c>
      <c r="G14" s="195">
        <f t="shared" si="0"/>
        <v>0</v>
      </c>
      <c r="H14" s="195">
        <v>0</v>
      </c>
      <c r="I14" s="195">
        <v>100</v>
      </c>
      <c r="J14" s="195">
        <v>100</v>
      </c>
      <c r="K14" s="195">
        <f t="shared" si="3"/>
        <v>0</v>
      </c>
      <c r="L14" s="170" t="s">
        <v>430</v>
      </c>
      <c r="M14" s="21"/>
      <c r="N14" s="18">
        <f t="shared" si="4"/>
        <v>100</v>
      </c>
      <c r="O14" s="20">
        <f t="shared" si="1"/>
        <v>100</v>
      </c>
      <c r="P14" s="5">
        <v>100</v>
      </c>
    </row>
    <row r="15" spans="1:17" ht="66" customHeight="1" x14ac:dyDescent="0.3">
      <c r="A15" s="264"/>
      <c r="B15" s="87" t="s">
        <v>111</v>
      </c>
      <c r="C15" s="167" t="s">
        <v>112</v>
      </c>
      <c r="D15" s="195">
        <v>100</v>
      </c>
      <c r="E15" s="195">
        <v>100</v>
      </c>
      <c r="F15" s="195">
        <f t="shared" si="2"/>
        <v>0</v>
      </c>
      <c r="G15" s="195">
        <f t="shared" si="0"/>
        <v>0</v>
      </c>
      <c r="H15" s="195">
        <v>100</v>
      </c>
      <c r="I15" s="195">
        <v>100</v>
      </c>
      <c r="J15" s="195">
        <v>100</v>
      </c>
      <c r="K15" s="195">
        <f t="shared" si="3"/>
        <v>0</v>
      </c>
      <c r="L15" s="170" t="s">
        <v>431</v>
      </c>
      <c r="M15" s="1"/>
      <c r="N15" s="18">
        <f t="shared" si="4"/>
        <v>100</v>
      </c>
      <c r="O15" s="20">
        <f t="shared" si="1"/>
        <v>100</v>
      </c>
      <c r="P15" s="5">
        <v>100</v>
      </c>
    </row>
    <row r="16" spans="1:17" ht="47.25" customHeight="1" x14ac:dyDescent="0.3">
      <c r="A16" s="264"/>
      <c r="B16" s="87" t="s">
        <v>113</v>
      </c>
      <c r="C16" s="167" t="s">
        <v>114</v>
      </c>
      <c r="D16" s="198" t="s">
        <v>56</v>
      </c>
      <c r="E16" s="198" t="s">
        <v>56</v>
      </c>
      <c r="F16" s="198" t="s">
        <v>56</v>
      </c>
      <c r="G16" s="198" t="s">
        <v>56</v>
      </c>
      <c r="H16" s="198" t="s">
        <v>56</v>
      </c>
      <c r="I16" s="198" t="s">
        <v>56</v>
      </c>
      <c r="J16" s="198" t="s">
        <v>56</v>
      </c>
      <c r="K16" s="198" t="s">
        <v>56</v>
      </c>
      <c r="L16" s="170" t="s">
        <v>115</v>
      </c>
      <c r="M16" s="1"/>
      <c r="N16" s="22" t="str">
        <f t="shared" si="4"/>
        <v>-</v>
      </c>
      <c r="O16" s="5">
        <f>(N66+N166+N216+N266+N316+N366+N416+N466+N516)/9</f>
        <v>100</v>
      </c>
      <c r="P16" s="5">
        <v>0</v>
      </c>
    </row>
    <row r="17" spans="1:16" ht="126" customHeight="1" x14ac:dyDescent="0.3">
      <c r="A17" s="264"/>
      <c r="B17" s="87" t="s">
        <v>286</v>
      </c>
      <c r="C17" s="167" t="s">
        <v>116</v>
      </c>
      <c r="D17" s="195" t="s">
        <v>56</v>
      </c>
      <c r="E17" s="199" t="s">
        <v>56</v>
      </c>
      <c r="F17" s="199" t="s">
        <v>56</v>
      </c>
      <c r="G17" s="199" t="s">
        <v>56</v>
      </c>
      <c r="H17" s="195" t="s">
        <v>56</v>
      </c>
      <c r="I17" s="195" t="s">
        <v>56</v>
      </c>
      <c r="J17" s="199" t="s">
        <v>56</v>
      </c>
      <c r="K17" s="199" t="s">
        <v>56</v>
      </c>
      <c r="L17" s="169" t="s">
        <v>117</v>
      </c>
      <c r="M17" s="1"/>
      <c r="N17" s="18" t="str">
        <f t="shared" si="4"/>
        <v>-</v>
      </c>
      <c r="O17" s="5">
        <f>(N67+N267+N317+N367+N417+N467+N517)/7</f>
        <v>95.914285714285711</v>
      </c>
      <c r="P17" s="5">
        <v>0</v>
      </c>
    </row>
    <row r="18" spans="1:16" ht="126" customHeight="1" x14ac:dyDescent="0.3">
      <c r="A18" s="264"/>
      <c r="B18" s="87" t="s">
        <v>118</v>
      </c>
      <c r="C18" s="167" t="s">
        <v>119</v>
      </c>
      <c r="D18" s="195" t="s">
        <v>56</v>
      </c>
      <c r="E18" s="199" t="s">
        <v>56</v>
      </c>
      <c r="F18" s="199" t="s">
        <v>56</v>
      </c>
      <c r="G18" s="199" t="s">
        <v>56</v>
      </c>
      <c r="H18" s="195" t="s">
        <v>56</v>
      </c>
      <c r="I18" s="195" t="s">
        <v>56</v>
      </c>
      <c r="J18" s="199" t="s">
        <v>56</v>
      </c>
      <c r="K18" s="199" t="s">
        <v>56</v>
      </c>
      <c r="L18" s="169" t="s">
        <v>117</v>
      </c>
      <c r="M18" s="1"/>
      <c r="N18" s="18" t="str">
        <f t="shared" si="4"/>
        <v>-</v>
      </c>
      <c r="O18" s="5">
        <f>(N68+N268+N318+N368+N418+N468+N518)/7</f>
        <v>74.742857142857147</v>
      </c>
      <c r="P18" s="5">
        <v>0</v>
      </c>
    </row>
    <row r="19" spans="1:16" ht="47.25" customHeight="1" x14ac:dyDescent="0.3">
      <c r="A19" s="264"/>
      <c r="B19" s="87" t="s">
        <v>120</v>
      </c>
      <c r="C19" s="167" t="s">
        <v>121</v>
      </c>
      <c r="D19" s="195">
        <v>90.7</v>
      </c>
      <c r="E19" s="195">
        <v>95</v>
      </c>
      <c r="F19" s="195">
        <f>E19-D19</f>
        <v>4.2999999999999972</v>
      </c>
      <c r="G19" s="195">
        <f>100-E19</f>
        <v>5</v>
      </c>
      <c r="H19" s="195">
        <v>90.7</v>
      </c>
      <c r="I19" s="195">
        <f>E19</f>
        <v>95</v>
      </c>
      <c r="J19" s="195">
        <v>97.6</v>
      </c>
      <c r="K19" s="195">
        <f>I19-J19</f>
        <v>-2.5999999999999943</v>
      </c>
      <c r="L19" s="85"/>
      <c r="M19" s="1"/>
      <c r="N19" s="19">
        <f>E19</f>
        <v>95</v>
      </c>
      <c r="O19" s="20">
        <f>(N19+N69+N169+N219+N269+N319+N369+N419+N469+N519)/10</f>
        <v>97.59</v>
      </c>
      <c r="P19" s="5">
        <v>100</v>
      </c>
    </row>
    <row r="20" spans="1:16" ht="31.5" customHeight="1" x14ac:dyDescent="0.3">
      <c r="A20" s="264"/>
      <c r="B20" s="87" t="s">
        <v>122</v>
      </c>
      <c r="C20" s="167" t="s">
        <v>123</v>
      </c>
      <c r="D20" s="195">
        <v>100</v>
      </c>
      <c r="E20" s="195">
        <v>100</v>
      </c>
      <c r="F20" s="195">
        <f>E20-D20</f>
        <v>0</v>
      </c>
      <c r="G20" s="195">
        <f>100-E20</f>
        <v>0</v>
      </c>
      <c r="H20" s="195">
        <v>100</v>
      </c>
      <c r="I20" s="195">
        <v>100</v>
      </c>
      <c r="J20" s="195">
        <v>75</v>
      </c>
      <c r="K20" s="195">
        <f>I20-J20</f>
        <v>25</v>
      </c>
      <c r="L20" s="85"/>
      <c r="M20" s="1"/>
      <c r="N20" s="18">
        <f t="shared" si="4"/>
        <v>100</v>
      </c>
      <c r="O20" s="5">
        <f>(N20+N70+N270+N320+N370+N420+N470+N520)/8</f>
        <v>75</v>
      </c>
      <c r="P20" s="5">
        <v>100</v>
      </c>
    </row>
    <row r="21" spans="1:16" ht="63" customHeight="1" x14ac:dyDescent="0.3">
      <c r="A21" s="264"/>
      <c r="B21" s="87" t="s">
        <v>124</v>
      </c>
      <c r="C21" s="167" t="s">
        <v>125</v>
      </c>
      <c r="D21" s="195">
        <v>0</v>
      </c>
      <c r="E21" s="199">
        <v>0</v>
      </c>
      <c r="F21" s="199">
        <f>E21-D21</f>
        <v>0</v>
      </c>
      <c r="G21" s="199">
        <f>100-E21</f>
        <v>100</v>
      </c>
      <c r="H21" s="199">
        <v>100</v>
      </c>
      <c r="I21" s="199">
        <v>100</v>
      </c>
      <c r="J21" s="199">
        <v>100</v>
      </c>
      <c r="K21" s="199">
        <f>I21-J21</f>
        <v>0</v>
      </c>
      <c r="L21" s="85" t="s">
        <v>126</v>
      </c>
      <c r="N21" s="18">
        <f t="shared" si="4"/>
        <v>0</v>
      </c>
      <c r="O21" s="20">
        <f>(N121+N321+N371+N421+N471)/5</f>
        <v>0</v>
      </c>
      <c r="P21" s="5">
        <v>0</v>
      </c>
    </row>
    <row r="22" spans="1:16" ht="63" customHeight="1" x14ac:dyDescent="0.3">
      <c r="A22" s="264"/>
      <c r="B22" s="87" t="s">
        <v>127</v>
      </c>
      <c r="C22" s="167" t="s">
        <v>128</v>
      </c>
      <c r="D22" s="195" t="s">
        <v>56</v>
      </c>
      <c r="E22" s="199" t="s">
        <v>56</v>
      </c>
      <c r="F22" s="199" t="s">
        <v>56</v>
      </c>
      <c r="G22" s="199" t="s">
        <v>56</v>
      </c>
      <c r="H22" s="199" t="s">
        <v>56</v>
      </c>
      <c r="I22" s="199" t="s">
        <v>56</v>
      </c>
      <c r="J22" s="199" t="s">
        <v>56</v>
      </c>
      <c r="K22" s="199" t="s">
        <v>56</v>
      </c>
      <c r="L22" s="85" t="s">
        <v>129</v>
      </c>
      <c r="N22" s="18" t="str">
        <f t="shared" si="4"/>
        <v>-</v>
      </c>
      <c r="O22" s="5">
        <f>(N122+N372+N422+N472)/4</f>
        <v>100</v>
      </c>
      <c r="P22" s="5">
        <v>0</v>
      </c>
    </row>
    <row r="23" spans="1:16" ht="63" customHeight="1" x14ac:dyDescent="0.3">
      <c r="A23" s="264"/>
      <c r="B23" s="87" t="s">
        <v>130</v>
      </c>
      <c r="C23" s="167" t="s">
        <v>131</v>
      </c>
      <c r="D23" s="194" t="s">
        <v>56</v>
      </c>
      <c r="E23" s="199" t="s">
        <v>56</v>
      </c>
      <c r="F23" s="199" t="s">
        <v>56</v>
      </c>
      <c r="G23" s="199" t="s">
        <v>56</v>
      </c>
      <c r="H23" s="199" t="s">
        <v>56</v>
      </c>
      <c r="I23" s="199" t="s">
        <v>56</v>
      </c>
      <c r="J23" s="199" t="s">
        <v>56</v>
      </c>
      <c r="K23" s="199" t="s">
        <v>56</v>
      </c>
      <c r="L23" s="85" t="s">
        <v>129</v>
      </c>
      <c r="M23" s="1"/>
      <c r="N23" s="18" t="str">
        <f t="shared" si="4"/>
        <v>-</v>
      </c>
      <c r="O23" s="5">
        <f>(N123+N323+N373+N423+N473)/5</f>
        <v>100</v>
      </c>
      <c r="P23" s="5">
        <v>0</v>
      </c>
    </row>
    <row r="24" spans="1:16" ht="63" customHeight="1" x14ac:dyDescent="0.3">
      <c r="A24" s="264"/>
      <c r="B24" s="87" t="s">
        <v>132</v>
      </c>
      <c r="C24" s="167" t="s">
        <v>133</v>
      </c>
      <c r="D24" s="199" t="s">
        <v>56</v>
      </c>
      <c r="E24" s="199" t="s">
        <v>56</v>
      </c>
      <c r="F24" s="199" t="s">
        <v>56</v>
      </c>
      <c r="G24" s="199" t="s">
        <v>56</v>
      </c>
      <c r="H24" s="199" t="s">
        <v>56</v>
      </c>
      <c r="I24" s="199" t="s">
        <v>56</v>
      </c>
      <c r="J24" s="199" t="s">
        <v>56</v>
      </c>
      <c r="K24" s="199" t="s">
        <v>56</v>
      </c>
      <c r="L24" s="85" t="s">
        <v>129</v>
      </c>
      <c r="M24" s="1"/>
      <c r="N24" s="18" t="str">
        <f t="shared" si="4"/>
        <v>-</v>
      </c>
      <c r="O24" s="5">
        <f>(N124+N324+N374+N424+N474)/5</f>
        <v>100</v>
      </c>
      <c r="P24" s="5">
        <v>0</v>
      </c>
    </row>
    <row r="25" spans="1:16" ht="52.2" customHeight="1" x14ac:dyDescent="0.3">
      <c r="A25" s="264"/>
      <c r="B25" s="87" t="s">
        <v>74</v>
      </c>
      <c r="C25" s="167" t="s">
        <v>134</v>
      </c>
      <c r="D25" s="199">
        <v>0</v>
      </c>
      <c r="E25" s="199">
        <v>0</v>
      </c>
      <c r="F25" s="199">
        <f>E25-D25</f>
        <v>0</v>
      </c>
      <c r="G25" s="199">
        <f>100-E25</f>
        <v>100</v>
      </c>
      <c r="H25" s="199">
        <v>0</v>
      </c>
      <c r="I25" s="199">
        <v>0</v>
      </c>
      <c r="J25" s="199">
        <v>30</v>
      </c>
      <c r="K25" s="195">
        <f>I25-J25</f>
        <v>-30</v>
      </c>
      <c r="L25" s="85" t="s">
        <v>135</v>
      </c>
      <c r="M25" s="1"/>
      <c r="N25" s="18"/>
      <c r="O25" s="5">
        <f>(E75+E225+E275+E325+E375+E425+E475+E525+E25+E175)/10</f>
        <v>30</v>
      </c>
    </row>
    <row r="26" spans="1:16" ht="47.25" customHeight="1" x14ac:dyDescent="0.3">
      <c r="A26" s="264"/>
      <c r="B26" s="87" t="s">
        <v>136</v>
      </c>
      <c r="C26" s="167" t="s">
        <v>137</v>
      </c>
      <c r="D26" s="199" t="s">
        <v>56</v>
      </c>
      <c r="E26" s="199" t="s">
        <v>56</v>
      </c>
      <c r="F26" s="199" t="s">
        <v>56</v>
      </c>
      <c r="G26" s="199" t="s">
        <v>56</v>
      </c>
      <c r="H26" s="199" t="s">
        <v>56</v>
      </c>
      <c r="I26" s="199" t="s">
        <v>56</v>
      </c>
      <c r="J26" s="199" t="s">
        <v>56</v>
      </c>
      <c r="K26" s="199" t="s">
        <v>56</v>
      </c>
      <c r="L26" s="85" t="s">
        <v>138</v>
      </c>
      <c r="M26" s="1"/>
      <c r="N26" s="18" t="str">
        <f t="shared" si="4"/>
        <v>-</v>
      </c>
      <c r="O26" s="5">
        <f>(N326+N376+N426+N476)/4</f>
        <v>0</v>
      </c>
      <c r="P26" s="5">
        <v>0</v>
      </c>
    </row>
    <row r="27" spans="1:16" ht="63" customHeight="1" x14ac:dyDescent="0.3">
      <c r="A27" s="264"/>
      <c r="B27" s="87" t="s">
        <v>139</v>
      </c>
      <c r="C27" s="167" t="s">
        <v>140</v>
      </c>
      <c r="D27" s="199">
        <v>100</v>
      </c>
      <c r="E27" s="199" t="s">
        <v>56</v>
      </c>
      <c r="F27" s="199">
        <v>0</v>
      </c>
      <c r="G27" s="199">
        <v>0</v>
      </c>
      <c r="H27" s="199">
        <v>100</v>
      </c>
      <c r="I27" s="199" t="s">
        <v>56</v>
      </c>
      <c r="J27" s="199">
        <v>100</v>
      </c>
      <c r="K27" s="195"/>
      <c r="L27" s="85" t="s">
        <v>443</v>
      </c>
      <c r="M27" s="1"/>
      <c r="N27" s="22" t="str">
        <f t="shared" si="4"/>
        <v>-</v>
      </c>
      <c r="O27" s="20">
        <f>(N77+N127+N277+N327+N377+N427+N527+N477)/8</f>
        <v>100</v>
      </c>
      <c r="P27" s="5">
        <v>0</v>
      </c>
    </row>
    <row r="28" spans="1:16" ht="15.75" customHeight="1" x14ac:dyDescent="0.3">
      <c r="A28" s="264"/>
      <c r="B28" s="90" t="s">
        <v>142</v>
      </c>
      <c r="C28" s="165">
        <v>2</v>
      </c>
      <c r="D28" s="194" t="s">
        <v>56</v>
      </c>
      <c r="E28" s="200"/>
      <c r="F28" s="200"/>
      <c r="G28" s="200">
        <f>100-E28</f>
        <v>100</v>
      </c>
      <c r="H28" s="201">
        <f>(H29+H30+H31+H32+H33+H43+H44)/7</f>
        <v>80.428571428571431</v>
      </c>
      <c r="I28" s="201">
        <f>(I29+I30+I31+I32+I33+I43+I44+I41+I42)/9</f>
        <v>84.777777777777771</v>
      </c>
      <c r="J28" s="200"/>
      <c r="K28" s="200">
        <f>E28-J28</f>
        <v>0</v>
      </c>
      <c r="L28" s="171"/>
      <c r="M28" s="1"/>
      <c r="N28" s="15" t="e">
        <f>(N29+N30+N31+N32+N33+N42+N43+N44)/8</f>
        <v>#VALUE!</v>
      </c>
      <c r="P28" s="16">
        <f>(P29+P30+P31+P32+P33+P34+P35+P36+P37+P38+P39+P40+P41+P43+P42+P44)/17</f>
        <v>47.058823529411768</v>
      </c>
    </row>
    <row r="29" spans="1:16" ht="31.5" customHeight="1" x14ac:dyDescent="0.3">
      <c r="A29" s="264"/>
      <c r="B29" s="87" t="s">
        <v>143</v>
      </c>
      <c r="C29" s="167" t="s">
        <v>144</v>
      </c>
      <c r="D29" s="199">
        <v>83</v>
      </c>
      <c r="E29" s="195">
        <v>83</v>
      </c>
      <c r="F29" s="195">
        <f>E29-D29</f>
        <v>0</v>
      </c>
      <c r="G29" s="195">
        <f>100-E29</f>
        <v>17</v>
      </c>
      <c r="H29" s="195">
        <v>83</v>
      </c>
      <c r="I29" s="195">
        <f>E29</f>
        <v>83</v>
      </c>
      <c r="J29" s="195">
        <v>87.5</v>
      </c>
      <c r="K29" s="195">
        <f>I29-J29</f>
        <v>-4.5</v>
      </c>
      <c r="L29" s="85" t="s">
        <v>275</v>
      </c>
      <c r="M29" s="1"/>
      <c r="N29" s="19">
        <f>E29</f>
        <v>83</v>
      </c>
      <c r="O29" s="5">
        <f>(N29+N79+N279+N329+N379+N429+N479+N529)/8</f>
        <v>87.5</v>
      </c>
      <c r="P29" s="5">
        <v>100</v>
      </c>
    </row>
    <row r="30" spans="1:16" ht="15.75" customHeight="1" x14ac:dyDescent="0.3">
      <c r="A30" s="264"/>
      <c r="B30" s="87" t="s">
        <v>145</v>
      </c>
      <c r="C30" s="167" t="s">
        <v>146</v>
      </c>
      <c r="D30" s="199">
        <v>100</v>
      </c>
      <c r="E30" s="195">
        <v>100</v>
      </c>
      <c r="F30" s="195">
        <f t="shared" ref="F30:F32" si="5">E30-D30</f>
        <v>0</v>
      </c>
      <c r="G30" s="195">
        <f>100-E30</f>
        <v>0</v>
      </c>
      <c r="H30" s="195">
        <v>100</v>
      </c>
      <c r="I30" s="195">
        <v>100</v>
      </c>
      <c r="J30" s="195">
        <v>94.3</v>
      </c>
      <c r="K30" s="195">
        <f>I30-J30</f>
        <v>5.7000000000000028</v>
      </c>
      <c r="L30" s="85"/>
      <c r="M30" s="1"/>
      <c r="N30" s="23">
        <f>I30</f>
        <v>100</v>
      </c>
      <c r="O30" s="20">
        <f>(N30+N80+N130+N180+N230+N280+N330+N380+N430+N480+N530)/11</f>
        <v>94.306220095693789</v>
      </c>
      <c r="P30" s="5">
        <v>100</v>
      </c>
    </row>
    <row r="31" spans="1:16" ht="47.25" customHeight="1" x14ac:dyDescent="0.3">
      <c r="A31" s="264"/>
      <c r="B31" s="87" t="s">
        <v>147</v>
      </c>
      <c r="C31" s="167" t="s">
        <v>148</v>
      </c>
      <c r="D31" s="195">
        <v>2</v>
      </c>
      <c r="E31" s="195">
        <v>-11.84</v>
      </c>
      <c r="F31" s="195">
        <f t="shared" si="5"/>
        <v>-13.84</v>
      </c>
      <c r="G31" s="195">
        <f>50-E31</f>
        <v>61.84</v>
      </c>
      <c r="H31" s="195">
        <v>100</v>
      </c>
      <c r="I31" s="195">
        <v>100</v>
      </c>
      <c r="J31" s="195">
        <v>80.5</v>
      </c>
      <c r="K31" s="195">
        <f>I31-J31</f>
        <v>19.5</v>
      </c>
      <c r="L31" s="85"/>
      <c r="M31" s="1"/>
      <c r="N31" s="22">
        <v>100</v>
      </c>
      <c r="O31" s="20">
        <f>(N31+N81+N181+N231+N281+N331+N381+N431+N481+N531)/10</f>
        <v>80</v>
      </c>
      <c r="P31" s="5">
        <v>100</v>
      </c>
    </row>
    <row r="32" spans="1:16" ht="47.25" customHeight="1" x14ac:dyDescent="0.3">
      <c r="A32" s="264"/>
      <c r="B32" s="87" t="s">
        <v>149</v>
      </c>
      <c r="C32" s="167" t="s">
        <v>150</v>
      </c>
      <c r="D32" s="195">
        <v>3</v>
      </c>
      <c r="E32" s="195">
        <v>2</v>
      </c>
      <c r="F32" s="195">
        <f t="shared" si="5"/>
        <v>-1</v>
      </c>
      <c r="G32" s="195">
        <f>100-E32</f>
        <v>98</v>
      </c>
      <c r="H32" s="195">
        <v>80</v>
      </c>
      <c r="I32" s="195">
        <v>80</v>
      </c>
      <c r="J32" s="195">
        <v>90</v>
      </c>
      <c r="K32" s="195">
        <f>I32-J32</f>
        <v>-10</v>
      </c>
      <c r="L32" s="85"/>
      <c r="M32" s="1"/>
      <c r="N32" s="19">
        <f>I32</f>
        <v>80</v>
      </c>
      <c r="O32" s="5">
        <f>(N32+N82+N182+N232+N282+N332+N382+N432+N482+N532)/10</f>
        <v>90</v>
      </c>
      <c r="P32" s="5">
        <v>100</v>
      </c>
    </row>
    <row r="33" spans="1:16" ht="61.95" customHeight="1" x14ac:dyDescent="0.3">
      <c r="A33" s="264"/>
      <c r="B33" s="87" t="s">
        <v>151</v>
      </c>
      <c r="C33" s="167" t="s">
        <v>152</v>
      </c>
      <c r="D33" s="195">
        <v>11</v>
      </c>
      <c r="E33" s="195">
        <v>5</v>
      </c>
      <c r="F33" s="195">
        <f>E33-D33</f>
        <v>-6</v>
      </c>
      <c r="G33" s="195">
        <f>0-E33</f>
        <v>-5</v>
      </c>
      <c r="H33" s="195">
        <v>0</v>
      </c>
      <c r="I33" s="195">
        <v>0</v>
      </c>
      <c r="J33" s="195">
        <v>5</v>
      </c>
      <c r="K33" s="195">
        <f>I33-J33</f>
        <v>-5</v>
      </c>
      <c r="L33" s="85"/>
      <c r="M33" s="6"/>
      <c r="N33" s="23">
        <v>0</v>
      </c>
      <c r="O33" s="20">
        <f>(N33+N83+N183+N233+N283+N333+N383+N433+N483+N533)/10</f>
        <v>0</v>
      </c>
      <c r="P33" s="5">
        <v>100</v>
      </c>
    </row>
    <row r="34" spans="1:16" ht="63" customHeight="1" x14ac:dyDescent="0.3">
      <c r="A34" s="264"/>
      <c r="B34" s="87" t="s">
        <v>288</v>
      </c>
      <c r="C34" s="167" t="s">
        <v>153</v>
      </c>
      <c r="D34" s="195" t="s">
        <v>56</v>
      </c>
      <c r="E34" s="199" t="s">
        <v>56</v>
      </c>
      <c r="F34" s="199" t="s">
        <v>56</v>
      </c>
      <c r="G34" s="199" t="s">
        <v>56</v>
      </c>
      <c r="H34" s="195" t="s">
        <v>56</v>
      </c>
      <c r="I34" s="199" t="s">
        <v>56</v>
      </c>
      <c r="J34" s="199" t="s">
        <v>56</v>
      </c>
      <c r="K34" s="199" t="s">
        <v>56</v>
      </c>
      <c r="L34" s="169" t="s">
        <v>99</v>
      </c>
      <c r="M34" s="1"/>
      <c r="N34" s="18" t="str">
        <f t="shared" ref="N34:N41" si="6">E34</f>
        <v>-</v>
      </c>
      <c r="O34" s="5">
        <f>(N84+N284+N334+N384+N434+N484+N534)/7</f>
        <v>85.714285714285708</v>
      </c>
      <c r="P34" s="5">
        <v>0</v>
      </c>
    </row>
    <row r="35" spans="1:16" ht="63" customHeight="1" x14ac:dyDescent="0.3">
      <c r="A35" s="264"/>
      <c r="B35" s="87" t="s">
        <v>290</v>
      </c>
      <c r="C35" s="167" t="s">
        <v>154</v>
      </c>
      <c r="D35" s="195" t="s">
        <v>56</v>
      </c>
      <c r="E35" s="199" t="s">
        <v>56</v>
      </c>
      <c r="F35" s="199" t="s">
        <v>56</v>
      </c>
      <c r="G35" s="199" t="s">
        <v>56</v>
      </c>
      <c r="H35" s="195" t="s">
        <v>56</v>
      </c>
      <c r="I35" s="199" t="s">
        <v>56</v>
      </c>
      <c r="J35" s="199" t="s">
        <v>56</v>
      </c>
      <c r="K35" s="199" t="s">
        <v>56</v>
      </c>
      <c r="L35" s="169" t="s">
        <v>99</v>
      </c>
      <c r="M35" s="1"/>
      <c r="N35" s="18" t="str">
        <f t="shared" si="6"/>
        <v>-</v>
      </c>
      <c r="O35" s="5">
        <f>(N85+N285+N335+N385+N435+N485+N535)/7</f>
        <v>85.714285714285708</v>
      </c>
      <c r="P35" s="5">
        <v>0</v>
      </c>
    </row>
    <row r="36" spans="1:16" ht="63" customHeight="1" x14ac:dyDescent="0.3">
      <c r="A36" s="264"/>
      <c r="B36" s="87" t="s">
        <v>155</v>
      </c>
      <c r="C36" s="167" t="s">
        <v>156</v>
      </c>
      <c r="D36" s="195" t="s">
        <v>56</v>
      </c>
      <c r="E36" s="199" t="s">
        <v>56</v>
      </c>
      <c r="F36" s="199" t="s">
        <v>56</v>
      </c>
      <c r="G36" s="199" t="s">
        <v>56</v>
      </c>
      <c r="H36" s="195" t="s">
        <v>56</v>
      </c>
      <c r="I36" s="199" t="s">
        <v>56</v>
      </c>
      <c r="J36" s="199" t="s">
        <v>56</v>
      </c>
      <c r="K36" s="199" t="s">
        <v>56</v>
      </c>
      <c r="L36" s="85" t="s">
        <v>157</v>
      </c>
      <c r="M36" s="1"/>
      <c r="N36" s="22" t="str">
        <f t="shared" si="6"/>
        <v>-</v>
      </c>
      <c r="O36" s="20">
        <f>(N86+N136+N286+N336+N386+N436+N486+N536)/8</f>
        <v>98.526315789473685</v>
      </c>
      <c r="P36" s="5">
        <v>0</v>
      </c>
    </row>
    <row r="37" spans="1:16" ht="47.25" customHeight="1" x14ac:dyDescent="0.3">
      <c r="A37" s="264"/>
      <c r="B37" s="87" t="s">
        <v>158</v>
      </c>
      <c r="C37" s="167" t="s">
        <v>159</v>
      </c>
      <c r="D37" s="195" t="s">
        <v>56</v>
      </c>
      <c r="E37" s="199" t="s">
        <v>56</v>
      </c>
      <c r="F37" s="199" t="s">
        <v>56</v>
      </c>
      <c r="G37" s="199" t="s">
        <v>56</v>
      </c>
      <c r="H37" s="195" t="s">
        <v>56</v>
      </c>
      <c r="I37" s="199" t="s">
        <v>56</v>
      </c>
      <c r="J37" s="199" t="s">
        <v>56</v>
      </c>
      <c r="K37" s="199" t="s">
        <v>56</v>
      </c>
      <c r="L37" s="85" t="s">
        <v>160</v>
      </c>
      <c r="M37" s="1"/>
      <c r="N37" s="22" t="str">
        <f t="shared" si="6"/>
        <v>-</v>
      </c>
      <c r="O37" s="5">
        <f>(N137+N337+N387+N437+N487)/5</f>
        <v>100</v>
      </c>
      <c r="P37" s="5">
        <v>0</v>
      </c>
    </row>
    <row r="38" spans="1:16" ht="47.25" customHeight="1" x14ac:dyDescent="0.3">
      <c r="A38" s="264"/>
      <c r="B38" s="87" t="s">
        <v>161</v>
      </c>
      <c r="C38" s="167" t="s">
        <v>162</v>
      </c>
      <c r="D38" s="199" t="s">
        <v>56</v>
      </c>
      <c r="E38" s="199" t="s">
        <v>56</v>
      </c>
      <c r="F38" s="199" t="s">
        <v>56</v>
      </c>
      <c r="G38" s="199" t="s">
        <v>56</v>
      </c>
      <c r="H38" s="199" t="s">
        <v>56</v>
      </c>
      <c r="I38" s="199" t="s">
        <v>56</v>
      </c>
      <c r="J38" s="199" t="s">
        <v>56</v>
      </c>
      <c r="K38" s="199" t="s">
        <v>56</v>
      </c>
      <c r="L38" s="85" t="s">
        <v>163</v>
      </c>
      <c r="M38" s="1"/>
      <c r="N38" s="22" t="str">
        <f t="shared" si="6"/>
        <v>-</v>
      </c>
      <c r="O38" s="5">
        <f>(N138+N338+N388+N438+N488)/5</f>
        <v>70</v>
      </c>
      <c r="P38" s="5">
        <v>0</v>
      </c>
    </row>
    <row r="39" spans="1:16" ht="31.2" x14ac:dyDescent="0.3">
      <c r="A39" s="264"/>
      <c r="B39" s="87" t="s">
        <v>164</v>
      </c>
      <c r="C39" s="167" t="s">
        <v>165</v>
      </c>
      <c r="D39" s="199" t="s">
        <v>56</v>
      </c>
      <c r="E39" s="199" t="s">
        <v>56</v>
      </c>
      <c r="F39" s="199" t="s">
        <v>56</v>
      </c>
      <c r="G39" s="199" t="s">
        <v>56</v>
      </c>
      <c r="H39" s="199" t="s">
        <v>56</v>
      </c>
      <c r="I39" s="199" t="s">
        <v>56</v>
      </c>
      <c r="J39" s="199" t="s">
        <v>56</v>
      </c>
      <c r="K39" s="199" t="s">
        <v>56</v>
      </c>
      <c r="L39" s="169" t="s">
        <v>166</v>
      </c>
      <c r="M39" s="1"/>
      <c r="N39" s="22" t="str">
        <f t="shared" si="6"/>
        <v>-</v>
      </c>
      <c r="O39" s="5">
        <f>(N139+N339+N389+N439+N489)/5</f>
        <v>68</v>
      </c>
      <c r="P39" s="5">
        <v>0</v>
      </c>
    </row>
    <row r="40" spans="1:16" ht="47.25" customHeight="1" x14ac:dyDescent="0.3">
      <c r="A40" s="264"/>
      <c r="B40" s="87" t="s">
        <v>167</v>
      </c>
      <c r="C40" s="167" t="s">
        <v>168</v>
      </c>
      <c r="D40" s="199" t="s">
        <v>56</v>
      </c>
      <c r="E40" s="199" t="s">
        <v>56</v>
      </c>
      <c r="F40" s="199" t="s">
        <v>56</v>
      </c>
      <c r="G40" s="199" t="s">
        <v>56</v>
      </c>
      <c r="H40" s="199" t="s">
        <v>56</v>
      </c>
      <c r="I40" s="199" t="s">
        <v>56</v>
      </c>
      <c r="J40" s="199" t="s">
        <v>56</v>
      </c>
      <c r="K40" s="199" t="s">
        <v>56</v>
      </c>
      <c r="L40" s="169" t="s">
        <v>166</v>
      </c>
      <c r="M40" s="1"/>
      <c r="N40" s="22" t="str">
        <f t="shared" si="6"/>
        <v>-</v>
      </c>
      <c r="O40" s="5">
        <f>(N140+N340+N390+N440+N490)/5</f>
        <v>56</v>
      </c>
      <c r="P40" s="5">
        <v>0</v>
      </c>
    </row>
    <row r="41" spans="1:16" ht="72" customHeight="1" x14ac:dyDescent="0.3">
      <c r="A41" s="264"/>
      <c r="B41" s="87" t="s">
        <v>169</v>
      </c>
      <c r="C41" s="167" t="s">
        <v>170</v>
      </c>
      <c r="D41" s="195">
        <v>100</v>
      </c>
      <c r="E41" s="199">
        <v>100</v>
      </c>
      <c r="F41" s="199">
        <v>100</v>
      </c>
      <c r="G41" s="199">
        <f>100-E41</f>
        <v>0</v>
      </c>
      <c r="H41" s="195">
        <v>100</v>
      </c>
      <c r="I41" s="199">
        <v>100</v>
      </c>
      <c r="J41" s="199">
        <v>90</v>
      </c>
      <c r="K41" s="199">
        <f>I41-J41</f>
        <v>10</v>
      </c>
      <c r="L41" s="180" t="s">
        <v>370</v>
      </c>
      <c r="M41" s="1"/>
      <c r="N41" s="22">
        <f t="shared" si="6"/>
        <v>100</v>
      </c>
      <c r="O41" s="5">
        <f>(N91+N291+N341)/3</f>
        <v>90</v>
      </c>
      <c r="P41" s="5">
        <v>0</v>
      </c>
    </row>
    <row r="42" spans="1:16" ht="46.8" x14ac:dyDescent="0.3">
      <c r="A42" s="264"/>
      <c r="B42" s="87" t="s">
        <v>172</v>
      </c>
      <c r="C42" s="167" t="s">
        <v>173</v>
      </c>
      <c r="D42" s="199">
        <v>0</v>
      </c>
      <c r="E42" s="199">
        <v>0</v>
      </c>
      <c r="F42" s="199">
        <v>0</v>
      </c>
      <c r="G42" s="199">
        <f>5-E42</f>
        <v>5</v>
      </c>
      <c r="H42" s="199">
        <v>100</v>
      </c>
      <c r="I42" s="199">
        <v>100</v>
      </c>
      <c r="J42" s="199">
        <v>83.3</v>
      </c>
      <c r="K42" s="199">
        <f>I42-J42</f>
        <v>16.700000000000003</v>
      </c>
      <c r="L42" s="182" t="s">
        <v>304</v>
      </c>
      <c r="M42" s="1"/>
      <c r="N42" s="24" t="s">
        <v>56</v>
      </c>
      <c r="O42" s="20">
        <f>(I42+I92+I292+I342+I392+I542)/6</f>
        <v>83.333333333333329</v>
      </c>
      <c r="P42" s="5">
        <v>100</v>
      </c>
    </row>
    <row r="43" spans="1:16" ht="46.8" x14ac:dyDescent="0.3">
      <c r="A43" s="264"/>
      <c r="B43" s="87" t="s">
        <v>174</v>
      </c>
      <c r="C43" s="167" t="s">
        <v>175</v>
      </c>
      <c r="D43" s="202">
        <v>0.4</v>
      </c>
      <c r="E43" s="202">
        <v>0.4</v>
      </c>
      <c r="F43" s="195">
        <f t="shared" ref="F43:F51" si="7">E43-D43</f>
        <v>0</v>
      </c>
      <c r="G43" s="195">
        <f>5-E43</f>
        <v>4.5999999999999996</v>
      </c>
      <c r="H43" s="195">
        <v>100</v>
      </c>
      <c r="I43" s="195">
        <v>100</v>
      </c>
      <c r="J43" s="195">
        <v>100</v>
      </c>
      <c r="K43" s="195">
        <f t="shared" ref="K43:K107" si="8">I43-J43</f>
        <v>0</v>
      </c>
      <c r="L43" s="184" t="s">
        <v>360</v>
      </c>
      <c r="M43" s="1"/>
      <c r="N43" s="25">
        <v>100</v>
      </c>
      <c r="O43" s="5">
        <f>(N43+N93+N143+N193+N243+N293+N343+N393+N443+N493+N543)/11</f>
        <v>100</v>
      </c>
      <c r="P43" s="5">
        <v>100</v>
      </c>
    </row>
    <row r="44" spans="1:16" ht="31.2" x14ac:dyDescent="0.3">
      <c r="A44" s="264"/>
      <c r="B44" s="87" t="s">
        <v>176</v>
      </c>
      <c r="C44" s="167" t="s">
        <v>177</v>
      </c>
      <c r="D44" s="197">
        <v>0</v>
      </c>
      <c r="E44" s="197">
        <v>0</v>
      </c>
      <c r="F44" s="195">
        <f t="shared" si="7"/>
        <v>0</v>
      </c>
      <c r="G44" s="195">
        <f>0-E44</f>
        <v>0</v>
      </c>
      <c r="H44" s="195">
        <v>100</v>
      </c>
      <c r="I44" s="195">
        <v>100</v>
      </c>
      <c r="J44" s="195">
        <v>73.599999999999994</v>
      </c>
      <c r="K44" s="195">
        <f t="shared" si="8"/>
        <v>26.400000000000006</v>
      </c>
      <c r="L44" s="186" t="s">
        <v>329</v>
      </c>
      <c r="M44" s="1"/>
      <c r="N44" s="25">
        <v>50</v>
      </c>
      <c r="O44" s="20">
        <f>(N44+N94+N144+N194+N244+N294+N344+N394+N444+N494+N544)/11</f>
        <v>72.727272727272734</v>
      </c>
      <c r="P44" s="5">
        <v>100</v>
      </c>
    </row>
    <row r="45" spans="1:16" x14ac:dyDescent="0.3">
      <c r="A45" s="264"/>
      <c r="B45" s="90" t="s">
        <v>178</v>
      </c>
      <c r="C45" s="165">
        <v>3</v>
      </c>
      <c r="D45" s="195"/>
      <c r="E45" s="200"/>
      <c r="F45" s="200">
        <f t="shared" si="7"/>
        <v>0</v>
      </c>
      <c r="G45" s="203">
        <f t="shared" ref="G45:G71" si="9">100-E45</f>
        <v>100</v>
      </c>
      <c r="H45" s="201">
        <f>(H46+H47+H48+H49)/4</f>
        <v>69.400000000000006</v>
      </c>
      <c r="I45" s="201">
        <f>(I46+I47+I48+I49)/4</f>
        <v>70.5</v>
      </c>
      <c r="J45" s="200"/>
      <c r="K45" s="195">
        <f t="shared" si="8"/>
        <v>70.5</v>
      </c>
      <c r="L45" s="171"/>
      <c r="M45" s="1"/>
      <c r="N45" s="15">
        <f>(N46+N47+N48+N49)/4</f>
        <v>83</v>
      </c>
      <c r="P45" s="26">
        <f>(P46+P47+P48+P49)/4</f>
        <v>100</v>
      </c>
    </row>
    <row r="46" spans="1:16" ht="46.8" x14ac:dyDescent="0.3">
      <c r="A46" s="264"/>
      <c r="B46" s="87" t="s">
        <v>179</v>
      </c>
      <c r="C46" s="167" t="s">
        <v>180</v>
      </c>
      <c r="D46" s="195">
        <v>100</v>
      </c>
      <c r="E46" s="195">
        <v>100</v>
      </c>
      <c r="F46" s="195">
        <f t="shared" si="7"/>
        <v>0</v>
      </c>
      <c r="G46" s="195">
        <f t="shared" si="9"/>
        <v>0</v>
      </c>
      <c r="H46" s="195">
        <v>100</v>
      </c>
      <c r="I46" s="195">
        <v>100</v>
      </c>
      <c r="J46" s="195">
        <v>100</v>
      </c>
      <c r="K46" s="195">
        <f t="shared" si="8"/>
        <v>0</v>
      </c>
      <c r="L46" s="185" t="s">
        <v>369</v>
      </c>
      <c r="M46" s="1"/>
      <c r="N46" s="18">
        <f>E46</f>
        <v>100</v>
      </c>
      <c r="O46" s="5">
        <f>(N46+N96+N146+N196+N246+N296+N346+N396+N446+N496+N546)/11</f>
        <v>100</v>
      </c>
      <c r="P46" s="5">
        <v>100</v>
      </c>
    </row>
    <row r="47" spans="1:16" x14ac:dyDescent="0.3">
      <c r="A47" s="264"/>
      <c r="B47" s="87" t="s">
        <v>181</v>
      </c>
      <c r="C47" s="167" t="s">
        <v>182</v>
      </c>
      <c r="D47" s="195">
        <v>100</v>
      </c>
      <c r="E47" s="195">
        <v>100</v>
      </c>
      <c r="F47" s="195">
        <f t="shared" si="7"/>
        <v>0</v>
      </c>
      <c r="G47" s="195">
        <f t="shared" si="9"/>
        <v>0</v>
      </c>
      <c r="H47" s="195">
        <v>100</v>
      </c>
      <c r="I47" s="195">
        <v>100</v>
      </c>
      <c r="J47" s="195">
        <v>100</v>
      </c>
      <c r="K47" s="195">
        <f t="shared" si="8"/>
        <v>0</v>
      </c>
      <c r="L47" s="85"/>
      <c r="M47" s="1"/>
      <c r="N47" s="22">
        <f>E47</f>
        <v>100</v>
      </c>
      <c r="O47" s="20">
        <f>(N47+N97+N147+N197+N247+N297+N347+N397+N447+N497+N547)/11</f>
        <v>100</v>
      </c>
      <c r="P47" s="5">
        <v>100</v>
      </c>
    </row>
    <row r="48" spans="1:16" ht="62.4" x14ac:dyDescent="0.3">
      <c r="A48" s="264"/>
      <c r="B48" s="87" t="s">
        <v>183</v>
      </c>
      <c r="C48" s="167" t="s">
        <v>184</v>
      </c>
      <c r="D48" s="197">
        <v>77.599999999999994</v>
      </c>
      <c r="E48" s="196">
        <v>82</v>
      </c>
      <c r="F48" s="195">
        <f t="shared" si="7"/>
        <v>4.4000000000000057</v>
      </c>
      <c r="G48" s="195">
        <f t="shared" si="9"/>
        <v>18</v>
      </c>
      <c r="H48" s="197">
        <v>77.599999999999994</v>
      </c>
      <c r="I48" s="196">
        <v>82</v>
      </c>
      <c r="J48" s="195">
        <v>66.5</v>
      </c>
      <c r="K48" s="195">
        <f t="shared" si="8"/>
        <v>15.5</v>
      </c>
      <c r="L48" s="181" t="s">
        <v>348</v>
      </c>
      <c r="M48" s="1"/>
      <c r="N48" s="18">
        <f>E48</f>
        <v>82</v>
      </c>
      <c r="O48" s="20">
        <f>(N48+N98+N148+N198+N248+N298+N348+N398+N448+N498+N548)/11</f>
        <v>66.518181818181816</v>
      </c>
      <c r="P48" s="5">
        <v>100</v>
      </c>
    </row>
    <row r="49" spans="1:17" ht="62.4" x14ac:dyDescent="0.3">
      <c r="A49" s="264"/>
      <c r="B49" s="87" t="s">
        <v>185</v>
      </c>
      <c r="C49" s="167" t="s">
        <v>186</v>
      </c>
      <c r="D49" s="197">
        <v>67.2</v>
      </c>
      <c r="E49" s="196">
        <v>78</v>
      </c>
      <c r="F49" s="195">
        <f t="shared" si="7"/>
        <v>10.799999999999997</v>
      </c>
      <c r="G49" s="195">
        <f t="shared" si="9"/>
        <v>22</v>
      </c>
      <c r="H49" s="195">
        <v>0</v>
      </c>
      <c r="I49" s="195">
        <v>0</v>
      </c>
      <c r="J49" s="195">
        <v>36.4</v>
      </c>
      <c r="K49" s="195">
        <f t="shared" si="8"/>
        <v>-36.4</v>
      </c>
      <c r="L49" s="217" t="s">
        <v>342</v>
      </c>
      <c r="M49" s="1"/>
      <c r="N49" s="22">
        <v>50</v>
      </c>
      <c r="O49" s="20">
        <f>(N49+N99+N149+N199+N249+N299+N349+N399+N449+N499+N549)/11</f>
        <v>22.727272727272727</v>
      </c>
      <c r="P49" s="5">
        <v>100</v>
      </c>
    </row>
    <row r="50" spans="1:17" x14ac:dyDescent="0.3">
      <c r="A50" s="264"/>
      <c r="B50" s="90" t="s">
        <v>187</v>
      </c>
      <c r="C50" s="165">
        <v>4</v>
      </c>
      <c r="D50" s="197">
        <v>80</v>
      </c>
      <c r="E50" s="197">
        <v>93.8</v>
      </c>
      <c r="F50" s="200">
        <f t="shared" si="7"/>
        <v>13.799999999999997</v>
      </c>
      <c r="G50" s="203">
        <f t="shared" si="9"/>
        <v>6.2000000000000028</v>
      </c>
      <c r="H50" s="203">
        <v>100</v>
      </c>
      <c r="I50" s="203">
        <v>100</v>
      </c>
      <c r="J50" s="200"/>
      <c r="K50" s="195">
        <f t="shared" si="8"/>
        <v>100</v>
      </c>
      <c r="L50" s="171"/>
      <c r="M50" s="1"/>
      <c r="N50" s="15">
        <f>(N51)/1</f>
        <v>100</v>
      </c>
      <c r="P50" s="26">
        <f>(P51+P52)/2</f>
        <v>50</v>
      </c>
    </row>
    <row r="51" spans="1:17" ht="46.8" x14ac:dyDescent="0.3">
      <c r="A51" s="264"/>
      <c r="B51" s="87" t="s">
        <v>188</v>
      </c>
      <c r="C51" s="167" t="s">
        <v>189</v>
      </c>
      <c r="D51" s="196">
        <v>100</v>
      </c>
      <c r="E51" s="196">
        <v>100</v>
      </c>
      <c r="F51" s="195">
        <f t="shared" si="7"/>
        <v>0</v>
      </c>
      <c r="G51" s="195">
        <f t="shared" si="9"/>
        <v>0</v>
      </c>
      <c r="H51" s="195">
        <v>100</v>
      </c>
      <c r="I51" s="195">
        <v>100</v>
      </c>
      <c r="J51" s="195">
        <v>100</v>
      </c>
      <c r="K51" s="195">
        <f t="shared" si="8"/>
        <v>0</v>
      </c>
      <c r="L51" s="85" t="s">
        <v>334</v>
      </c>
      <c r="M51" s="1"/>
      <c r="N51" s="18">
        <f>E51</f>
        <v>100</v>
      </c>
      <c r="O51" s="5">
        <f>(N51+N101+N151+N201+N251+N301+N351+N401+N451+N501+N551)/11</f>
        <v>100</v>
      </c>
      <c r="P51" s="5">
        <v>100</v>
      </c>
    </row>
    <row r="52" spans="1:17" ht="31.2" x14ac:dyDescent="0.3">
      <c r="A52" s="264"/>
      <c r="B52" s="87" t="s">
        <v>190</v>
      </c>
      <c r="C52" s="167" t="s">
        <v>191</v>
      </c>
      <c r="D52" s="196" t="s">
        <v>56</v>
      </c>
      <c r="E52" s="196" t="s">
        <v>56</v>
      </c>
      <c r="F52" s="199" t="s">
        <v>56</v>
      </c>
      <c r="G52" s="199" t="s">
        <v>56</v>
      </c>
      <c r="H52" s="199" t="s">
        <v>56</v>
      </c>
      <c r="I52" s="199" t="s">
        <v>56</v>
      </c>
      <c r="J52" s="199" t="s">
        <v>56</v>
      </c>
      <c r="K52" s="195"/>
      <c r="L52" s="85" t="s">
        <v>192</v>
      </c>
      <c r="M52" s="1"/>
      <c r="N52" s="18" t="str">
        <f>E52</f>
        <v>-</v>
      </c>
      <c r="O52" s="5" t="e">
        <f>(N102+N352+N552)/3</f>
        <v>#VALUE!</v>
      </c>
      <c r="P52" s="5">
        <v>0</v>
      </c>
    </row>
    <row r="53" spans="1:17" x14ac:dyDescent="0.3">
      <c r="A53" s="264"/>
      <c r="B53" s="90" t="s">
        <v>193</v>
      </c>
      <c r="C53" s="165">
        <v>5</v>
      </c>
      <c r="D53" s="196">
        <v>100</v>
      </c>
      <c r="E53" s="196">
        <v>100</v>
      </c>
      <c r="F53" s="203">
        <f>E53-D53</f>
        <v>0</v>
      </c>
      <c r="G53" s="203">
        <f t="shared" si="9"/>
        <v>0</v>
      </c>
      <c r="H53" s="203" t="s">
        <v>56</v>
      </c>
      <c r="I53" s="203" t="s">
        <v>56</v>
      </c>
      <c r="J53" s="203"/>
      <c r="K53" s="195" t="s">
        <v>56</v>
      </c>
      <c r="L53" s="171"/>
      <c r="M53" s="1"/>
      <c r="N53" s="15" t="e">
        <f>(N54+N55)/2</f>
        <v>#VALUE!</v>
      </c>
      <c r="P53" s="26">
        <f>(P54+P55)/2</f>
        <v>100</v>
      </c>
    </row>
    <row r="54" spans="1:17" ht="46.8" x14ac:dyDescent="0.3">
      <c r="A54" s="264"/>
      <c r="B54" s="87" t="s">
        <v>194</v>
      </c>
      <c r="C54" s="167" t="s">
        <v>195</v>
      </c>
      <c r="D54" s="197" t="s">
        <v>56</v>
      </c>
      <c r="E54" s="197" t="s">
        <v>56</v>
      </c>
      <c r="F54" s="195" t="s">
        <v>56</v>
      </c>
      <c r="G54" s="195" t="s">
        <v>56</v>
      </c>
      <c r="H54" s="195" t="s">
        <v>56</v>
      </c>
      <c r="I54" s="195" t="s">
        <v>56</v>
      </c>
      <c r="J54" s="195" t="s">
        <v>56</v>
      </c>
      <c r="K54" s="195" t="s">
        <v>56</v>
      </c>
      <c r="L54" s="261" t="s">
        <v>274</v>
      </c>
      <c r="M54" s="1"/>
      <c r="N54" s="18" t="str">
        <f>E54</f>
        <v>-</v>
      </c>
      <c r="O54" s="20" t="e">
        <f>(N54+N104+N154+N204+N304+N354+N404+N554)/8</f>
        <v>#VALUE!</v>
      </c>
      <c r="P54" s="5">
        <v>100</v>
      </c>
    </row>
    <row r="55" spans="1:17" x14ac:dyDescent="0.3">
      <c r="A55" s="265"/>
      <c r="B55" s="87" t="s">
        <v>196</v>
      </c>
      <c r="C55" s="167" t="s">
        <v>197</v>
      </c>
      <c r="D55" s="197" t="s">
        <v>56</v>
      </c>
      <c r="E55" s="197" t="s">
        <v>56</v>
      </c>
      <c r="F55" s="195" t="s">
        <v>56</v>
      </c>
      <c r="G55" s="195" t="s">
        <v>56</v>
      </c>
      <c r="H55" s="195" t="s">
        <v>56</v>
      </c>
      <c r="I55" s="195" t="s">
        <v>56</v>
      </c>
      <c r="J55" s="195" t="s">
        <v>56</v>
      </c>
      <c r="K55" s="195" t="s">
        <v>56</v>
      </c>
      <c r="L55" s="262"/>
      <c r="M55" s="1"/>
      <c r="N55" s="18" t="str">
        <f>E55</f>
        <v>-</v>
      </c>
      <c r="O55" s="20" t="e">
        <f>(N55+N105+N155+N205+N305+N355+N405+N455+N505+N555)/10</f>
        <v>#VALUE!</v>
      </c>
      <c r="P55" s="5">
        <v>100</v>
      </c>
    </row>
    <row r="56" spans="1:17" ht="31.2" x14ac:dyDescent="0.3">
      <c r="A56" s="78" t="s">
        <v>199</v>
      </c>
      <c r="B56" s="87"/>
      <c r="C56" s="167"/>
      <c r="D56" s="197"/>
      <c r="E56" s="197"/>
      <c r="F56" s="195"/>
      <c r="G56" s="195"/>
      <c r="H56" s="203">
        <f>(H7+H28+H45+H50)/4</f>
        <v>74.297142857142859</v>
      </c>
      <c r="I56" s="203">
        <f>(I7+I28+I45+I50)/4</f>
        <v>82.959444444444443</v>
      </c>
      <c r="J56" s="195"/>
      <c r="K56" s="195"/>
      <c r="L56" s="85"/>
      <c r="M56" s="1"/>
      <c r="N56" s="27"/>
      <c r="O56" s="20"/>
    </row>
    <row r="57" spans="1:17" x14ac:dyDescent="0.3">
      <c r="A57" s="266" t="s">
        <v>38</v>
      </c>
      <c r="B57" s="90" t="s">
        <v>97</v>
      </c>
      <c r="C57" s="165">
        <v>1</v>
      </c>
      <c r="D57" s="197"/>
      <c r="E57" s="197"/>
      <c r="F57" s="200"/>
      <c r="G57" s="203"/>
      <c r="H57" s="201">
        <f>(H60+H61+H62+H63+H64+H65+H66+H67+H68+H69+H70+H77+H71+H75)/14</f>
        <v>84.742857142857147</v>
      </c>
      <c r="I57" s="201">
        <f>(I60+I61+I62+I63+I64+I65+I66+I67+I68+I69+I70+I77+I71+I75)/14</f>
        <v>90.728571428571428</v>
      </c>
      <c r="J57" s="200"/>
      <c r="K57" s="195">
        <f t="shared" si="8"/>
        <v>90.728571428571428</v>
      </c>
      <c r="L57" s="171"/>
      <c r="M57" s="28" t="e">
        <f>(N57+N78+N95+N100+N103)/5</f>
        <v>#VALUE!</v>
      </c>
      <c r="N57" s="15" t="e">
        <f>(N60+N61+N62+N63+N64+N65+N69+N70+N58+N59+N66+N67+N68+N77)/14</f>
        <v>#VALUE!</v>
      </c>
      <c r="P57" s="16">
        <f>(P58+P59+P60+P61+P62+P63+P64+P65+P66+P67+P68+P69+P70+P71+P72+P73+P74+P76+P77)/19</f>
        <v>73.684210526315795</v>
      </c>
      <c r="Q57" s="17" t="e">
        <f>(P57+P78+P95+P100+P103)/5</f>
        <v>#REF!</v>
      </c>
    </row>
    <row r="58" spans="1:17" ht="62.4" x14ac:dyDescent="0.3">
      <c r="A58" s="264"/>
      <c r="B58" s="87" t="s">
        <v>283</v>
      </c>
      <c r="C58" s="167" t="s">
        <v>98</v>
      </c>
      <c r="D58" s="194" t="s">
        <v>56</v>
      </c>
      <c r="E58" s="194" t="s">
        <v>56</v>
      </c>
      <c r="F58" s="194" t="s">
        <v>56</v>
      </c>
      <c r="G58" s="194" t="s">
        <v>56</v>
      </c>
      <c r="H58" s="194" t="s">
        <v>56</v>
      </c>
      <c r="I58" s="194" t="s">
        <v>56</v>
      </c>
      <c r="J58" s="194" t="s">
        <v>56</v>
      </c>
      <c r="K58" s="195"/>
      <c r="L58" s="169" t="s">
        <v>99</v>
      </c>
      <c r="M58" s="1"/>
      <c r="N58" s="18" t="str">
        <f>E58</f>
        <v>-</v>
      </c>
      <c r="P58" s="5">
        <v>100</v>
      </c>
    </row>
    <row r="59" spans="1:17" ht="62.4" x14ac:dyDescent="0.3">
      <c r="A59" s="264"/>
      <c r="B59" s="87" t="s">
        <v>285</v>
      </c>
      <c r="C59" s="167" t="s">
        <v>100</v>
      </c>
      <c r="D59" s="194" t="s">
        <v>56</v>
      </c>
      <c r="E59" s="194" t="s">
        <v>56</v>
      </c>
      <c r="F59" s="194" t="s">
        <v>56</v>
      </c>
      <c r="G59" s="194" t="s">
        <v>56</v>
      </c>
      <c r="H59" s="194" t="s">
        <v>56</v>
      </c>
      <c r="I59" s="194" t="s">
        <v>56</v>
      </c>
      <c r="J59" s="194" t="s">
        <v>56</v>
      </c>
      <c r="K59" s="195"/>
      <c r="L59" s="169" t="s">
        <v>99</v>
      </c>
      <c r="M59" s="1"/>
      <c r="N59" s="18" t="str">
        <f>E59</f>
        <v>-</v>
      </c>
      <c r="P59" s="5">
        <v>100</v>
      </c>
    </row>
    <row r="60" spans="1:17" ht="31.2" x14ac:dyDescent="0.3">
      <c r="A60" s="264"/>
      <c r="B60" s="87" t="s">
        <v>101</v>
      </c>
      <c r="C60" s="167" t="s">
        <v>102</v>
      </c>
      <c r="D60" s="230">
        <v>30</v>
      </c>
      <c r="E60" s="195">
        <v>30</v>
      </c>
      <c r="F60" s="195">
        <f t="shared" ref="F60:F71" si="10">E60-D60</f>
        <v>0</v>
      </c>
      <c r="G60" s="195">
        <f t="shared" si="9"/>
        <v>70</v>
      </c>
      <c r="H60" s="195">
        <v>30</v>
      </c>
      <c r="I60" s="195">
        <v>30</v>
      </c>
      <c r="J60" s="195">
        <v>16.399999999999999</v>
      </c>
      <c r="K60" s="195">
        <f t="shared" si="8"/>
        <v>13.600000000000001</v>
      </c>
      <c r="L60" s="85"/>
      <c r="M60" s="1"/>
      <c r="N60" s="18">
        <f>E60</f>
        <v>30</v>
      </c>
      <c r="P60" s="5">
        <v>100</v>
      </c>
    </row>
    <row r="61" spans="1:17" ht="46.8" x14ac:dyDescent="0.3">
      <c r="A61" s="264"/>
      <c r="B61" s="87" t="s">
        <v>103</v>
      </c>
      <c r="C61" s="167" t="s">
        <v>104</v>
      </c>
      <c r="D61" s="196">
        <v>70</v>
      </c>
      <c r="E61" s="196">
        <v>100</v>
      </c>
      <c r="F61" s="195">
        <f t="shared" si="10"/>
        <v>30</v>
      </c>
      <c r="G61" s="195">
        <f t="shared" si="9"/>
        <v>0</v>
      </c>
      <c r="H61" s="195">
        <v>0</v>
      </c>
      <c r="I61" s="195">
        <v>100</v>
      </c>
      <c r="J61" s="195">
        <v>45.5</v>
      </c>
      <c r="K61" s="195">
        <f t="shared" si="8"/>
        <v>54.5</v>
      </c>
      <c r="L61" s="181" t="s">
        <v>403</v>
      </c>
      <c r="M61" s="1"/>
      <c r="N61" s="22">
        <v>0</v>
      </c>
      <c r="O61" s="20">
        <f>(E11+E61+E111+E161+E211+E261+E311+E361+E411+E461+E511)/11</f>
        <v>88.936363636363637</v>
      </c>
      <c r="P61" s="5">
        <v>100</v>
      </c>
    </row>
    <row r="62" spans="1:17" ht="62.4" x14ac:dyDescent="0.3">
      <c r="A62" s="264"/>
      <c r="B62" s="87" t="s">
        <v>105</v>
      </c>
      <c r="C62" s="167" t="s">
        <v>106</v>
      </c>
      <c r="D62" s="196">
        <v>65</v>
      </c>
      <c r="E62" s="196">
        <v>70</v>
      </c>
      <c r="F62" s="195">
        <f t="shared" si="10"/>
        <v>5</v>
      </c>
      <c r="G62" s="195">
        <f t="shared" si="9"/>
        <v>30</v>
      </c>
      <c r="H62" s="196">
        <v>65</v>
      </c>
      <c r="I62" s="196">
        <v>70</v>
      </c>
      <c r="J62" s="195">
        <v>69.099999999999994</v>
      </c>
      <c r="K62" s="195">
        <f t="shared" si="8"/>
        <v>0.90000000000000568</v>
      </c>
      <c r="L62" s="181" t="s">
        <v>413</v>
      </c>
      <c r="M62" s="1"/>
      <c r="N62" s="18">
        <f>E62</f>
        <v>70</v>
      </c>
      <c r="P62" s="5">
        <v>100</v>
      </c>
    </row>
    <row r="63" spans="1:17" ht="46.8" x14ac:dyDescent="0.3">
      <c r="A63" s="264"/>
      <c r="B63" s="87" t="s">
        <v>107</v>
      </c>
      <c r="C63" s="167" t="s">
        <v>108</v>
      </c>
      <c r="D63" s="195">
        <v>100</v>
      </c>
      <c r="E63" s="195">
        <v>100</v>
      </c>
      <c r="F63" s="195">
        <f t="shared" si="10"/>
        <v>0</v>
      </c>
      <c r="G63" s="195">
        <f t="shared" si="9"/>
        <v>0</v>
      </c>
      <c r="H63" s="195">
        <v>100</v>
      </c>
      <c r="I63" s="195">
        <v>100</v>
      </c>
      <c r="J63" s="195">
        <v>63.6</v>
      </c>
      <c r="K63" s="195">
        <f t="shared" si="8"/>
        <v>36.4</v>
      </c>
      <c r="L63" s="170" t="s">
        <v>317</v>
      </c>
      <c r="M63" s="1"/>
      <c r="N63" s="18">
        <f>E63</f>
        <v>100</v>
      </c>
      <c r="P63" s="5">
        <v>100</v>
      </c>
    </row>
    <row r="64" spans="1:17" ht="43.2" customHeight="1" x14ac:dyDescent="0.3">
      <c r="A64" s="264"/>
      <c r="B64" s="87" t="s">
        <v>109</v>
      </c>
      <c r="C64" s="167" t="s">
        <v>110</v>
      </c>
      <c r="D64" s="195">
        <v>100</v>
      </c>
      <c r="E64" s="195">
        <v>100</v>
      </c>
      <c r="F64" s="195">
        <f t="shared" si="10"/>
        <v>0</v>
      </c>
      <c r="G64" s="195">
        <f t="shared" si="9"/>
        <v>0</v>
      </c>
      <c r="H64" s="195">
        <v>100</v>
      </c>
      <c r="I64" s="195">
        <v>100</v>
      </c>
      <c r="J64" s="195">
        <v>100</v>
      </c>
      <c r="K64" s="195">
        <f t="shared" si="8"/>
        <v>0</v>
      </c>
      <c r="L64" s="85" t="s">
        <v>429</v>
      </c>
      <c r="M64" s="1"/>
      <c r="N64" s="18">
        <f>E64</f>
        <v>100</v>
      </c>
      <c r="P64" s="5">
        <v>100</v>
      </c>
    </row>
    <row r="65" spans="1:16" ht="62.4" x14ac:dyDescent="0.3">
      <c r="A65" s="264"/>
      <c r="B65" s="87" t="s">
        <v>111</v>
      </c>
      <c r="C65" s="167" t="s">
        <v>112</v>
      </c>
      <c r="D65" s="195">
        <v>100</v>
      </c>
      <c r="E65" s="195">
        <v>100</v>
      </c>
      <c r="F65" s="195">
        <f t="shared" si="10"/>
        <v>0</v>
      </c>
      <c r="G65" s="195">
        <f t="shared" si="9"/>
        <v>0</v>
      </c>
      <c r="H65" s="195">
        <v>100</v>
      </c>
      <c r="I65" s="195">
        <v>100</v>
      </c>
      <c r="J65" s="195">
        <v>100</v>
      </c>
      <c r="K65" s="195">
        <f t="shared" si="8"/>
        <v>0</v>
      </c>
      <c r="L65" s="170" t="s">
        <v>431</v>
      </c>
      <c r="M65" s="1"/>
      <c r="N65" s="18">
        <f>E65</f>
        <v>100</v>
      </c>
      <c r="P65" s="5">
        <v>100</v>
      </c>
    </row>
    <row r="66" spans="1:16" ht="31.2" x14ac:dyDescent="0.3">
      <c r="A66" s="264"/>
      <c r="B66" s="87" t="s">
        <v>113</v>
      </c>
      <c r="C66" s="167" t="s">
        <v>114</v>
      </c>
      <c r="D66" s="199">
        <v>100</v>
      </c>
      <c r="E66" s="195">
        <v>100</v>
      </c>
      <c r="F66" s="199">
        <f>E66-D66</f>
        <v>0</v>
      </c>
      <c r="G66" s="195">
        <f t="shared" si="9"/>
        <v>0</v>
      </c>
      <c r="H66" s="195">
        <v>100</v>
      </c>
      <c r="I66" s="195">
        <v>100</v>
      </c>
      <c r="J66" s="195">
        <v>100</v>
      </c>
      <c r="K66" s="195">
        <f t="shared" si="8"/>
        <v>0</v>
      </c>
      <c r="L66" s="85"/>
      <c r="M66" s="1"/>
      <c r="N66" s="22">
        <v>100</v>
      </c>
      <c r="O66" s="20">
        <f>(E66+E166+E216+E266+E316+E366+E416+E466+E516)/9</f>
        <v>100</v>
      </c>
      <c r="P66" s="5">
        <v>100</v>
      </c>
    </row>
    <row r="67" spans="1:16" ht="140.4" x14ac:dyDescent="0.3">
      <c r="A67" s="264"/>
      <c r="B67" s="87" t="s">
        <v>286</v>
      </c>
      <c r="C67" s="167" t="s">
        <v>116</v>
      </c>
      <c r="D67" s="195">
        <v>100</v>
      </c>
      <c r="E67" s="195">
        <v>95.2</v>
      </c>
      <c r="F67" s="195">
        <f t="shared" si="10"/>
        <v>-4.7999999999999972</v>
      </c>
      <c r="G67" s="195">
        <f t="shared" si="9"/>
        <v>4.7999999999999972</v>
      </c>
      <c r="H67" s="195">
        <v>100</v>
      </c>
      <c r="I67" s="195">
        <v>95.2</v>
      </c>
      <c r="J67" s="195">
        <v>95.9</v>
      </c>
      <c r="K67" s="195">
        <f t="shared" si="8"/>
        <v>-0.70000000000000284</v>
      </c>
      <c r="L67" s="85"/>
      <c r="M67" s="1"/>
      <c r="N67" s="18">
        <f t="shared" ref="N67:N74" si="11">E67</f>
        <v>95.2</v>
      </c>
      <c r="P67" s="5">
        <v>100</v>
      </c>
    </row>
    <row r="68" spans="1:16" ht="124.8" x14ac:dyDescent="0.3">
      <c r="A68" s="264"/>
      <c r="B68" s="87" t="s">
        <v>118</v>
      </c>
      <c r="C68" s="167" t="s">
        <v>119</v>
      </c>
      <c r="D68" s="199">
        <v>96.3</v>
      </c>
      <c r="E68" s="195">
        <v>76.900000000000006</v>
      </c>
      <c r="F68" s="199">
        <f>E68-D68</f>
        <v>-19.399999999999991</v>
      </c>
      <c r="G68" s="195">
        <f t="shared" si="9"/>
        <v>23.099999999999994</v>
      </c>
      <c r="H68" s="195">
        <v>96.3</v>
      </c>
      <c r="I68" s="195">
        <v>76.900000000000006</v>
      </c>
      <c r="J68" s="195">
        <v>74.7</v>
      </c>
      <c r="K68" s="195">
        <f t="shared" si="8"/>
        <v>2.2000000000000028</v>
      </c>
      <c r="L68" s="85" t="s">
        <v>432</v>
      </c>
      <c r="M68" s="1"/>
      <c r="N68" s="18">
        <f t="shared" si="11"/>
        <v>76.900000000000006</v>
      </c>
      <c r="P68" s="5">
        <v>100</v>
      </c>
    </row>
    <row r="69" spans="1:16" ht="46.8" x14ac:dyDescent="0.3">
      <c r="A69" s="264"/>
      <c r="B69" s="87" t="s">
        <v>120</v>
      </c>
      <c r="C69" s="167" t="s">
        <v>121</v>
      </c>
      <c r="D69" s="195">
        <v>95.1</v>
      </c>
      <c r="E69" s="195">
        <v>98.1</v>
      </c>
      <c r="F69" s="195">
        <f t="shared" si="10"/>
        <v>3</v>
      </c>
      <c r="G69" s="195">
        <f t="shared" si="9"/>
        <v>1.9000000000000057</v>
      </c>
      <c r="H69" s="195">
        <v>95.1</v>
      </c>
      <c r="I69" s="195">
        <f>E69</f>
        <v>98.1</v>
      </c>
      <c r="J69" s="195">
        <v>97.6</v>
      </c>
      <c r="K69" s="195">
        <f>I69-J69</f>
        <v>0.5</v>
      </c>
      <c r="L69" s="85"/>
      <c r="M69" s="1"/>
      <c r="N69" s="18">
        <f t="shared" si="11"/>
        <v>98.1</v>
      </c>
      <c r="P69" s="5">
        <v>100</v>
      </c>
    </row>
    <row r="70" spans="1:16" ht="31.2" x14ac:dyDescent="0.3">
      <c r="A70" s="264"/>
      <c r="B70" s="87" t="s">
        <v>122</v>
      </c>
      <c r="C70" s="167" t="s">
        <v>123</v>
      </c>
      <c r="D70" s="199">
        <v>100</v>
      </c>
      <c r="E70" s="195">
        <v>100</v>
      </c>
      <c r="F70" s="199">
        <v>0</v>
      </c>
      <c r="G70" s="195">
        <f t="shared" si="9"/>
        <v>0</v>
      </c>
      <c r="H70" s="195">
        <v>100</v>
      </c>
      <c r="I70" s="195">
        <v>100</v>
      </c>
      <c r="J70" s="195">
        <v>75</v>
      </c>
      <c r="K70" s="195">
        <f t="shared" si="8"/>
        <v>25</v>
      </c>
      <c r="L70" s="85"/>
      <c r="M70" s="1"/>
      <c r="N70" s="18">
        <f t="shared" si="11"/>
        <v>100</v>
      </c>
      <c r="P70" s="5">
        <v>100</v>
      </c>
    </row>
    <row r="71" spans="1:16" ht="46.8" x14ac:dyDescent="0.3">
      <c r="A71" s="264"/>
      <c r="B71" s="87" t="s">
        <v>124</v>
      </c>
      <c r="C71" s="167" t="s">
        <v>125</v>
      </c>
      <c r="D71" s="195">
        <v>0</v>
      </c>
      <c r="E71" s="199">
        <v>0</v>
      </c>
      <c r="F71" s="199">
        <f t="shared" si="10"/>
        <v>0</v>
      </c>
      <c r="G71" s="199">
        <f t="shared" si="9"/>
        <v>100</v>
      </c>
      <c r="H71" s="199">
        <v>100</v>
      </c>
      <c r="I71" s="199">
        <v>100</v>
      </c>
      <c r="J71" s="199">
        <v>100</v>
      </c>
      <c r="K71" s="199">
        <f>I71-J71</f>
        <v>0</v>
      </c>
      <c r="L71" s="85" t="s">
        <v>126</v>
      </c>
      <c r="N71" s="18">
        <f t="shared" si="11"/>
        <v>0</v>
      </c>
      <c r="P71" s="5">
        <v>0</v>
      </c>
    </row>
    <row r="72" spans="1:16" ht="46.8" x14ac:dyDescent="0.3">
      <c r="A72" s="264"/>
      <c r="B72" s="87" t="s">
        <v>127</v>
      </c>
      <c r="C72" s="167" t="s">
        <v>128</v>
      </c>
      <c r="D72" s="199" t="s">
        <v>56</v>
      </c>
      <c r="E72" s="199" t="s">
        <v>56</v>
      </c>
      <c r="F72" s="199" t="s">
        <v>56</v>
      </c>
      <c r="G72" s="199" t="s">
        <v>56</v>
      </c>
      <c r="H72" s="199" t="s">
        <v>56</v>
      </c>
      <c r="I72" s="199" t="s">
        <v>56</v>
      </c>
      <c r="J72" s="199" t="s">
        <v>56</v>
      </c>
      <c r="K72" s="195"/>
      <c r="L72" s="85"/>
      <c r="N72" s="18" t="str">
        <f t="shared" si="11"/>
        <v>-</v>
      </c>
      <c r="P72" s="5">
        <v>0</v>
      </c>
    </row>
    <row r="73" spans="1:16" ht="46.8" x14ac:dyDescent="0.3">
      <c r="A73" s="264"/>
      <c r="B73" s="87" t="s">
        <v>130</v>
      </c>
      <c r="C73" s="167" t="s">
        <v>131</v>
      </c>
      <c r="D73" s="199" t="s">
        <v>56</v>
      </c>
      <c r="E73" s="199" t="s">
        <v>56</v>
      </c>
      <c r="F73" s="199" t="s">
        <v>56</v>
      </c>
      <c r="G73" s="199" t="s">
        <v>56</v>
      </c>
      <c r="H73" s="199" t="s">
        <v>56</v>
      </c>
      <c r="I73" s="199" t="s">
        <v>56</v>
      </c>
      <c r="J73" s="199" t="s">
        <v>56</v>
      </c>
      <c r="K73" s="195"/>
      <c r="L73" s="85" t="s">
        <v>129</v>
      </c>
      <c r="M73" s="1"/>
      <c r="N73" s="18" t="str">
        <f t="shared" si="11"/>
        <v>-</v>
      </c>
      <c r="P73" s="5">
        <v>0</v>
      </c>
    </row>
    <row r="74" spans="1:16" ht="46.8" x14ac:dyDescent="0.3">
      <c r="A74" s="264"/>
      <c r="B74" s="87" t="s">
        <v>132</v>
      </c>
      <c r="C74" s="167" t="s">
        <v>133</v>
      </c>
      <c r="D74" s="199" t="s">
        <v>56</v>
      </c>
      <c r="E74" s="199" t="s">
        <v>56</v>
      </c>
      <c r="F74" s="199" t="s">
        <v>56</v>
      </c>
      <c r="G74" s="199" t="s">
        <v>56</v>
      </c>
      <c r="H74" s="199" t="s">
        <v>56</v>
      </c>
      <c r="I74" s="199" t="s">
        <v>56</v>
      </c>
      <c r="J74" s="199" t="s">
        <v>56</v>
      </c>
      <c r="K74" s="195"/>
      <c r="L74" s="85" t="s">
        <v>129</v>
      </c>
      <c r="M74" s="1"/>
      <c r="N74" s="18" t="str">
        <f t="shared" si="11"/>
        <v>-</v>
      </c>
      <c r="P74" s="5">
        <v>0</v>
      </c>
    </row>
    <row r="75" spans="1:16" ht="46.8" x14ac:dyDescent="0.3">
      <c r="A75" s="264"/>
      <c r="B75" s="87" t="s">
        <v>74</v>
      </c>
      <c r="C75" s="167" t="s">
        <v>134</v>
      </c>
      <c r="D75" s="199">
        <v>100</v>
      </c>
      <c r="E75" s="199">
        <v>100</v>
      </c>
      <c r="F75" s="199">
        <f>E75-D75</f>
        <v>0</v>
      </c>
      <c r="G75" s="199">
        <f>100-E75</f>
        <v>0</v>
      </c>
      <c r="H75" s="199">
        <v>100</v>
      </c>
      <c r="I75" s="199">
        <v>100</v>
      </c>
      <c r="J75" s="199">
        <v>30</v>
      </c>
      <c r="K75" s="195">
        <f>I75-J75</f>
        <v>70</v>
      </c>
      <c r="L75" s="85" t="s">
        <v>315</v>
      </c>
      <c r="M75" s="1"/>
      <c r="N75" s="18"/>
    </row>
    <row r="76" spans="1:16" ht="46.8" x14ac:dyDescent="0.3">
      <c r="A76" s="264"/>
      <c r="B76" s="87" t="s">
        <v>136</v>
      </c>
      <c r="C76" s="167" t="s">
        <v>137</v>
      </c>
      <c r="D76" s="199" t="s">
        <v>56</v>
      </c>
      <c r="E76" s="199" t="s">
        <v>56</v>
      </c>
      <c r="F76" s="199" t="s">
        <v>56</v>
      </c>
      <c r="G76" s="199" t="s">
        <v>56</v>
      </c>
      <c r="H76" s="199" t="s">
        <v>56</v>
      </c>
      <c r="I76" s="199" t="s">
        <v>56</v>
      </c>
      <c r="J76" s="199" t="s">
        <v>56</v>
      </c>
      <c r="K76" s="195"/>
      <c r="L76" s="85" t="s">
        <v>138</v>
      </c>
      <c r="M76" s="1"/>
      <c r="N76" s="18" t="str">
        <f>E76</f>
        <v>-</v>
      </c>
      <c r="P76" s="5">
        <v>0</v>
      </c>
    </row>
    <row r="77" spans="1:16" x14ac:dyDescent="0.3">
      <c r="A77" s="264"/>
      <c r="B77" s="87" t="s">
        <v>139</v>
      </c>
      <c r="C77" s="167" t="s">
        <v>140</v>
      </c>
      <c r="D77" s="195">
        <v>100</v>
      </c>
      <c r="E77" s="195">
        <v>100</v>
      </c>
      <c r="F77" s="195">
        <f t="shared" ref="F77:F83" si="12">E77-D77</f>
        <v>0</v>
      </c>
      <c r="G77" s="195">
        <f t="shared" ref="G77:G80" si="13">100-E77</f>
        <v>0</v>
      </c>
      <c r="H77" s="195">
        <v>100</v>
      </c>
      <c r="I77" s="195">
        <v>100</v>
      </c>
      <c r="J77" s="195">
        <v>100</v>
      </c>
      <c r="K77" s="195">
        <f t="shared" si="8"/>
        <v>0</v>
      </c>
      <c r="L77" s="85"/>
      <c r="M77" s="1"/>
      <c r="N77" s="22">
        <f>E77</f>
        <v>100</v>
      </c>
      <c r="P77" s="5">
        <v>100</v>
      </c>
    </row>
    <row r="78" spans="1:16" x14ac:dyDescent="0.3">
      <c r="A78" s="264"/>
      <c r="B78" s="90" t="s">
        <v>142</v>
      </c>
      <c r="C78" s="165">
        <v>2</v>
      </c>
      <c r="D78" s="200"/>
      <c r="E78" s="200"/>
      <c r="F78" s="200">
        <f t="shared" si="12"/>
        <v>0</v>
      </c>
      <c r="G78" s="203">
        <f t="shared" si="13"/>
        <v>100</v>
      </c>
      <c r="H78" s="201">
        <f>(H79+H80+H81+H82+H83+H86+H91+H92+H93+H94+H85+H84)/12</f>
        <v>85.524999999999991</v>
      </c>
      <c r="I78" s="201">
        <f>(I79+I80+I81+I82+I83+I86+I91+I92+I93+I94)/10</f>
        <v>76.636842105263156</v>
      </c>
      <c r="J78" s="200"/>
      <c r="K78" s="195">
        <f t="shared" si="8"/>
        <v>76.636842105263156</v>
      </c>
      <c r="L78" s="171"/>
      <c r="M78" s="1"/>
      <c r="N78" s="15">
        <f>(N79+N80+N81+N82+N83+N92+N93+N94+N84+N85+N86+N91)/12</f>
        <v>66.364035087719301</v>
      </c>
      <c r="P78" s="16" t="e">
        <f>(P79+P80+P81+P82+P83+P84+P85+P86+P87+#REF!+P88+P89+P90+P91+P93+P92+P94)/17</f>
        <v>#REF!</v>
      </c>
    </row>
    <row r="79" spans="1:16" ht="31.2" x14ac:dyDescent="0.3">
      <c r="A79" s="264"/>
      <c r="B79" s="87" t="s">
        <v>143</v>
      </c>
      <c r="C79" s="167" t="s">
        <v>144</v>
      </c>
      <c r="D79" s="195">
        <v>100</v>
      </c>
      <c r="E79" s="195">
        <v>67</v>
      </c>
      <c r="F79" s="195">
        <f t="shared" si="12"/>
        <v>-33</v>
      </c>
      <c r="G79" s="195">
        <f t="shared" si="13"/>
        <v>33</v>
      </c>
      <c r="H79" s="195">
        <v>100</v>
      </c>
      <c r="I79" s="195">
        <f>E79</f>
        <v>67</v>
      </c>
      <c r="J79" s="195">
        <v>87.5</v>
      </c>
      <c r="K79" s="195">
        <f t="shared" si="8"/>
        <v>-20.5</v>
      </c>
      <c r="L79" s="85" t="s">
        <v>436</v>
      </c>
      <c r="M79" s="1"/>
      <c r="N79" s="18">
        <f>E79</f>
        <v>67</v>
      </c>
      <c r="P79" s="5">
        <v>100</v>
      </c>
    </row>
    <row r="80" spans="1:16" x14ac:dyDescent="0.3">
      <c r="A80" s="264"/>
      <c r="B80" s="87" t="s">
        <v>145</v>
      </c>
      <c r="C80" s="167" t="s">
        <v>146</v>
      </c>
      <c r="D80" s="195">
        <v>99.8</v>
      </c>
      <c r="E80" s="195">
        <v>99.7</v>
      </c>
      <c r="F80" s="195">
        <f t="shared" si="12"/>
        <v>-9.9999999999994316E-2</v>
      </c>
      <c r="G80" s="195">
        <f t="shared" si="13"/>
        <v>0.29999999999999716</v>
      </c>
      <c r="H80" s="195">
        <v>100</v>
      </c>
      <c r="I80" s="195">
        <v>100</v>
      </c>
      <c r="J80" s="195">
        <v>94.3</v>
      </c>
      <c r="K80" s="195">
        <f t="shared" si="8"/>
        <v>5.7000000000000028</v>
      </c>
      <c r="L80" s="85"/>
      <c r="M80" s="1"/>
      <c r="N80" s="23">
        <f>I80</f>
        <v>100</v>
      </c>
      <c r="O80" s="20">
        <f>(E30+E80+E130+E180+E230+E280+E330+E380+E430+E480+E530)/11</f>
        <v>93.509090909090901</v>
      </c>
      <c r="P80" s="5">
        <v>100</v>
      </c>
    </row>
    <row r="81" spans="1:16" x14ac:dyDescent="0.3">
      <c r="A81" s="264"/>
      <c r="B81" s="87" t="s">
        <v>147</v>
      </c>
      <c r="C81" s="167" t="s">
        <v>148</v>
      </c>
      <c r="D81" s="195">
        <v>37.6</v>
      </c>
      <c r="E81" s="195">
        <v>45.95</v>
      </c>
      <c r="F81" s="195">
        <f t="shared" si="12"/>
        <v>8.3500000000000014</v>
      </c>
      <c r="G81" s="195">
        <f>50-E81</f>
        <v>4.0499999999999972</v>
      </c>
      <c r="H81" s="195">
        <v>100</v>
      </c>
      <c r="I81" s="195">
        <v>100</v>
      </c>
      <c r="J81" s="195">
        <v>80.5</v>
      </c>
      <c r="K81" s="195">
        <f t="shared" si="8"/>
        <v>19.5</v>
      </c>
      <c r="L81" s="85"/>
      <c r="M81" s="1"/>
      <c r="N81" s="22">
        <v>100</v>
      </c>
      <c r="O81" s="20">
        <f>(E31+E81+E181+E231+E281+E331+E381+E431+E481+E531)/10</f>
        <v>119.173</v>
      </c>
      <c r="P81" s="5">
        <v>100</v>
      </c>
    </row>
    <row r="82" spans="1:16" ht="31.2" x14ac:dyDescent="0.3">
      <c r="A82" s="264"/>
      <c r="B82" s="87" t="s">
        <v>149</v>
      </c>
      <c r="C82" s="167" t="s">
        <v>150</v>
      </c>
      <c r="D82" s="195">
        <v>1</v>
      </c>
      <c r="E82" s="195">
        <v>2</v>
      </c>
      <c r="F82" s="195">
        <f t="shared" si="12"/>
        <v>1</v>
      </c>
      <c r="G82" s="195">
        <f>100-E82</f>
        <v>98</v>
      </c>
      <c r="H82" s="195">
        <v>80</v>
      </c>
      <c r="I82" s="195">
        <v>80</v>
      </c>
      <c r="J82" s="195">
        <v>90</v>
      </c>
      <c r="K82" s="195">
        <f t="shared" si="8"/>
        <v>-10</v>
      </c>
      <c r="L82" s="85"/>
      <c r="M82" s="1"/>
      <c r="N82" s="18">
        <f>I82</f>
        <v>80</v>
      </c>
      <c r="P82" s="5">
        <v>100</v>
      </c>
    </row>
    <row r="83" spans="1:16" ht="31.2" x14ac:dyDescent="0.3">
      <c r="A83" s="264"/>
      <c r="B83" s="87" t="s">
        <v>151</v>
      </c>
      <c r="C83" s="167" t="s">
        <v>152</v>
      </c>
      <c r="D83" s="195">
        <v>10</v>
      </c>
      <c r="E83" s="195">
        <v>7</v>
      </c>
      <c r="F83" s="195">
        <f t="shared" si="12"/>
        <v>-3</v>
      </c>
      <c r="G83" s="195">
        <f>0-E83</f>
        <v>-7</v>
      </c>
      <c r="H83" s="195">
        <v>0</v>
      </c>
      <c r="I83" s="195">
        <v>0</v>
      </c>
      <c r="J83" s="195">
        <v>5</v>
      </c>
      <c r="K83" s="195">
        <f t="shared" si="8"/>
        <v>-5</v>
      </c>
      <c r="L83" s="85"/>
      <c r="M83" s="6"/>
      <c r="N83" s="23">
        <v>0</v>
      </c>
      <c r="O83" s="20">
        <f>(E33+E83+E183+E233+E283+E333+E383+E433+E483+E533)/10</f>
        <v>6.2</v>
      </c>
      <c r="P83" s="5">
        <v>100</v>
      </c>
    </row>
    <row r="84" spans="1:16" ht="62.4" x14ac:dyDescent="0.3">
      <c r="A84" s="264"/>
      <c r="B84" s="87" t="s">
        <v>289</v>
      </c>
      <c r="C84" s="167" t="s">
        <v>153</v>
      </c>
      <c r="D84" s="195">
        <v>100</v>
      </c>
      <c r="E84" s="199"/>
      <c r="F84" s="199">
        <f>E84-D84</f>
        <v>-100</v>
      </c>
      <c r="G84" s="199" t="s">
        <v>56</v>
      </c>
      <c r="H84" s="195">
        <v>100</v>
      </c>
      <c r="I84" s="199" t="s">
        <v>56</v>
      </c>
      <c r="J84" s="199" t="s">
        <v>56</v>
      </c>
      <c r="K84" s="199" t="s">
        <v>56</v>
      </c>
      <c r="L84" s="85"/>
      <c r="M84" s="1"/>
      <c r="N84" s="18">
        <f>E84</f>
        <v>0</v>
      </c>
      <c r="P84" s="5">
        <v>100</v>
      </c>
    </row>
    <row r="85" spans="1:16" ht="62.4" x14ac:dyDescent="0.3">
      <c r="A85" s="264"/>
      <c r="B85" s="87" t="s">
        <v>290</v>
      </c>
      <c r="C85" s="167" t="s">
        <v>154</v>
      </c>
      <c r="D85" s="195">
        <v>100</v>
      </c>
      <c r="E85" s="199"/>
      <c r="F85" s="199">
        <f>E85-D85</f>
        <v>-100</v>
      </c>
      <c r="G85" s="199"/>
      <c r="H85" s="195">
        <v>100</v>
      </c>
      <c r="I85" s="199"/>
      <c r="J85" s="199">
        <v>100</v>
      </c>
      <c r="K85" s="199">
        <v>0</v>
      </c>
      <c r="L85" s="85"/>
      <c r="M85" s="1"/>
      <c r="N85" s="18">
        <f>E85</f>
        <v>0</v>
      </c>
      <c r="P85" s="5">
        <v>100</v>
      </c>
    </row>
    <row r="86" spans="1:16" ht="62.4" x14ac:dyDescent="0.3">
      <c r="A86" s="264"/>
      <c r="B86" s="87" t="s">
        <v>155</v>
      </c>
      <c r="C86" s="167" t="s">
        <v>156</v>
      </c>
      <c r="D86" s="195">
        <v>91.5</v>
      </c>
      <c r="E86" s="195">
        <v>94.4</v>
      </c>
      <c r="F86" s="195">
        <f>E86-D86</f>
        <v>2.9000000000000057</v>
      </c>
      <c r="G86" s="195">
        <f>95-E86</f>
        <v>0.59999999999999432</v>
      </c>
      <c r="H86" s="195">
        <v>96.3</v>
      </c>
      <c r="I86" s="204">
        <f>(1-(95-E86)/95)*100</f>
        <v>99.368421052631589</v>
      </c>
      <c r="J86" s="195">
        <v>96.5</v>
      </c>
      <c r="K86" s="195">
        <f t="shared" si="8"/>
        <v>2.8684210526315894</v>
      </c>
      <c r="L86" s="85"/>
      <c r="M86" s="1"/>
      <c r="N86" s="23">
        <f>(1-((95-E86)/95))*100</f>
        <v>99.368421052631589</v>
      </c>
      <c r="O86" s="20">
        <f>(E86+E136+E286+E336+E386+E436+E486+E536)/8</f>
        <v>93.7</v>
      </c>
      <c r="P86" s="5">
        <v>100</v>
      </c>
    </row>
    <row r="87" spans="1:16" ht="46.8" x14ac:dyDescent="0.3">
      <c r="A87" s="264"/>
      <c r="B87" s="87" t="s">
        <v>158</v>
      </c>
      <c r="C87" s="167" t="s">
        <v>159</v>
      </c>
      <c r="D87" s="199" t="s">
        <v>56</v>
      </c>
      <c r="E87" s="199" t="s">
        <v>56</v>
      </c>
      <c r="F87" s="199" t="s">
        <v>56</v>
      </c>
      <c r="G87" s="199" t="s">
        <v>56</v>
      </c>
      <c r="H87" s="199" t="s">
        <v>56</v>
      </c>
      <c r="I87" s="199" t="s">
        <v>56</v>
      </c>
      <c r="J87" s="199" t="s">
        <v>56</v>
      </c>
      <c r="K87" s="195"/>
      <c r="L87" s="85" t="s">
        <v>160</v>
      </c>
      <c r="M87" s="1"/>
      <c r="N87" s="22" t="str">
        <f>E87</f>
        <v>-</v>
      </c>
      <c r="P87" s="5">
        <v>0</v>
      </c>
    </row>
    <row r="88" spans="1:16" ht="31.2" x14ac:dyDescent="0.3">
      <c r="A88" s="264"/>
      <c r="B88" s="87" t="s">
        <v>161</v>
      </c>
      <c r="C88" s="167" t="s">
        <v>162</v>
      </c>
      <c r="D88" s="199" t="s">
        <v>56</v>
      </c>
      <c r="E88" s="199" t="s">
        <v>56</v>
      </c>
      <c r="F88" s="199" t="s">
        <v>56</v>
      </c>
      <c r="G88" s="199" t="s">
        <v>56</v>
      </c>
      <c r="H88" s="199" t="s">
        <v>56</v>
      </c>
      <c r="I88" s="199" t="s">
        <v>56</v>
      </c>
      <c r="J88" s="199" t="s">
        <v>56</v>
      </c>
      <c r="K88" s="195"/>
      <c r="L88" s="85" t="s">
        <v>163</v>
      </c>
      <c r="M88" s="1"/>
      <c r="N88" s="22" t="str">
        <f>E88</f>
        <v>-</v>
      </c>
      <c r="O88" s="5">
        <f>(E138+E338+E388+E438+E488)/5</f>
        <v>70</v>
      </c>
      <c r="P88" s="5">
        <v>0</v>
      </c>
    </row>
    <row r="89" spans="1:16" ht="31.2" x14ac:dyDescent="0.3">
      <c r="A89" s="264"/>
      <c r="B89" s="87" t="s">
        <v>164</v>
      </c>
      <c r="C89" s="167" t="s">
        <v>165</v>
      </c>
      <c r="D89" s="199" t="s">
        <v>56</v>
      </c>
      <c r="E89" s="199" t="s">
        <v>56</v>
      </c>
      <c r="F89" s="199" t="s">
        <v>56</v>
      </c>
      <c r="G89" s="199" t="s">
        <v>56</v>
      </c>
      <c r="H89" s="199" t="s">
        <v>56</v>
      </c>
      <c r="I89" s="199" t="s">
        <v>56</v>
      </c>
      <c r="J89" s="199" t="s">
        <v>56</v>
      </c>
      <c r="K89" s="195"/>
      <c r="L89" s="169" t="s">
        <v>166</v>
      </c>
      <c r="M89" s="1"/>
      <c r="N89" s="22" t="str">
        <f>E89</f>
        <v>-</v>
      </c>
      <c r="O89" s="20">
        <f>(E139+E339+E389+E439+E489)/5</f>
        <v>8.1120000000000001</v>
      </c>
      <c r="P89" s="5">
        <v>0</v>
      </c>
    </row>
    <row r="90" spans="1:16" ht="31.2" x14ac:dyDescent="0.3">
      <c r="A90" s="264"/>
      <c r="B90" s="87" t="s">
        <v>167</v>
      </c>
      <c r="C90" s="167" t="s">
        <v>168</v>
      </c>
      <c r="D90" s="199" t="s">
        <v>56</v>
      </c>
      <c r="E90" s="199" t="s">
        <v>56</v>
      </c>
      <c r="F90" s="199" t="s">
        <v>56</v>
      </c>
      <c r="G90" s="199" t="s">
        <v>56</v>
      </c>
      <c r="H90" s="199" t="s">
        <v>56</v>
      </c>
      <c r="I90" s="199" t="s">
        <v>56</v>
      </c>
      <c r="J90" s="199" t="s">
        <v>56</v>
      </c>
      <c r="K90" s="195"/>
      <c r="L90" s="169" t="s">
        <v>166</v>
      </c>
      <c r="M90" s="1"/>
      <c r="N90" s="22" t="str">
        <f>E90</f>
        <v>-</v>
      </c>
      <c r="O90" s="20">
        <f>(E140+E340+E390+E440+E490)/5</f>
        <v>-1.378000000000003</v>
      </c>
      <c r="P90" s="5">
        <v>0</v>
      </c>
    </row>
    <row r="91" spans="1:16" ht="62.4" x14ac:dyDescent="0.3">
      <c r="A91" s="264"/>
      <c r="B91" s="87" t="s">
        <v>169</v>
      </c>
      <c r="C91" s="167" t="s">
        <v>170</v>
      </c>
      <c r="D91" s="195">
        <v>100.3</v>
      </c>
      <c r="E91" s="195">
        <v>106.7</v>
      </c>
      <c r="F91" s="195">
        <f t="shared" ref="F91:F101" si="14">E91-D91</f>
        <v>6.4000000000000057</v>
      </c>
      <c r="G91" s="195">
        <f>100-E91</f>
        <v>-6.7000000000000028</v>
      </c>
      <c r="H91" s="195">
        <v>100</v>
      </c>
      <c r="I91" s="195">
        <v>70</v>
      </c>
      <c r="J91" s="199">
        <v>90</v>
      </c>
      <c r="K91" s="195">
        <f t="shared" si="8"/>
        <v>-20</v>
      </c>
      <c r="L91" s="180" t="s">
        <v>371</v>
      </c>
      <c r="M91" s="29" t="s">
        <v>200</v>
      </c>
      <c r="N91" s="22">
        <v>100</v>
      </c>
      <c r="O91" s="20">
        <f>(E91+E291+E341)/3</f>
        <v>102.10000000000001</v>
      </c>
      <c r="P91" s="5">
        <v>100</v>
      </c>
    </row>
    <row r="92" spans="1:16" ht="46.8" x14ac:dyDescent="0.3">
      <c r="A92" s="264"/>
      <c r="B92" s="87" t="s">
        <v>172</v>
      </c>
      <c r="C92" s="167" t="s">
        <v>173</v>
      </c>
      <c r="D92" s="195">
        <v>0</v>
      </c>
      <c r="E92" s="195">
        <v>0</v>
      </c>
      <c r="F92" s="195">
        <f t="shared" si="14"/>
        <v>0</v>
      </c>
      <c r="G92" s="195">
        <f>5-E92</f>
        <v>5</v>
      </c>
      <c r="H92" s="195">
        <v>100</v>
      </c>
      <c r="I92" s="195">
        <v>100</v>
      </c>
      <c r="J92" s="199">
        <v>83.3</v>
      </c>
      <c r="K92" s="195">
        <f>I92-J92</f>
        <v>16.700000000000003</v>
      </c>
      <c r="L92" s="182" t="s">
        <v>304</v>
      </c>
      <c r="M92" s="1"/>
      <c r="N92" s="24">
        <v>100</v>
      </c>
      <c r="O92" s="20">
        <f>(E42+E92+E292+E342+E392+E542)/6</f>
        <v>34.081666666666671</v>
      </c>
      <c r="P92" s="5">
        <v>100</v>
      </c>
    </row>
    <row r="93" spans="1:16" ht="46.8" x14ac:dyDescent="0.3">
      <c r="A93" s="264"/>
      <c r="B93" s="87" t="s">
        <v>174</v>
      </c>
      <c r="C93" s="167" t="s">
        <v>175</v>
      </c>
      <c r="D93" s="202">
        <v>0.2</v>
      </c>
      <c r="E93" s="202">
        <v>0.2</v>
      </c>
      <c r="F93" s="195">
        <f t="shared" si="14"/>
        <v>0</v>
      </c>
      <c r="G93" s="195">
        <f>5-E93</f>
        <v>4.8</v>
      </c>
      <c r="H93" s="195">
        <v>100</v>
      </c>
      <c r="I93" s="195">
        <v>100</v>
      </c>
      <c r="J93" s="195">
        <v>100</v>
      </c>
      <c r="K93" s="195">
        <f t="shared" si="8"/>
        <v>0</v>
      </c>
      <c r="L93" s="184" t="s">
        <v>361</v>
      </c>
      <c r="M93" s="1"/>
      <c r="N93" s="25">
        <v>100</v>
      </c>
      <c r="O93" s="20">
        <f>(E43+E93+E143+E193+E243+E293+E343+E393+E443+E493+E543)/11</f>
        <v>0.62090909090909085</v>
      </c>
      <c r="P93" s="5">
        <v>100</v>
      </c>
    </row>
    <row r="94" spans="1:16" ht="62.4" x14ac:dyDescent="0.3">
      <c r="A94" s="264"/>
      <c r="B94" s="87" t="s">
        <v>176</v>
      </c>
      <c r="C94" s="167" t="s">
        <v>177</v>
      </c>
      <c r="D94" s="197">
        <v>0.1</v>
      </c>
      <c r="E94" s="197">
        <v>0.09</v>
      </c>
      <c r="F94" s="195">
        <f t="shared" si="14"/>
        <v>-1.0000000000000009E-2</v>
      </c>
      <c r="G94" s="195">
        <f>0-E94</f>
        <v>-0.09</v>
      </c>
      <c r="H94" s="195">
        <v>50</v>
      </c>
      <c r="I94" s="195">
        <v>50</v>
      </c>
      <c r="J94" s="195">
        <v>73.599999999999994</v>
      </c>
      <c r="K94" s="195">
        <f t="shared" si="8"/>
        <v>-23.599999999999994</v>
      </c>
      <c r="L94" s="184" t="s">
        <v>330</v>
      </c>
      <c r="M94" s="30"/>
      <c r="N94" s="25">
        <v>50</v>
      </c>
      <c r="O94" s="20">
        <f>(E44+E94+E144+E194+E244+E294+E344+E394+E444+E494+E544)/11</f>
        <v>0.2690909090909091</v>
      </c>
      <c r="P94" s="5">
        <v>100</v>
      </c>
    </row>
    <row r="95" spans="1:16" x14ac:dyDescent="0.3">
      <c r="A95" s="264"/>
      <c r="B95" s="90" t="s">
        <v>178</v>
      </c>
      <c r="C95" s="165">
        <v>3</v>
      </c>
      <c r="D95" s="200"/>
      <c r="E95" s="200"/>
      <c r="F95" s="200">
        <f t="shared" si="14"/>
        <v>0</v>
      </c>
      <c r="G95" s="203">
        <f t="shared" ref="G95:G115" si="15">100-E95</f>
        <v>100</v>
      </c>
      <c r="H95" s="203">
        <f>(H96+H97+H98+H99)/4</f>
        <v>100</v>
      </c>
      <c r="I95" s="203">
        <f>(I96+I97+I98+I99)/4</f>
        <v>100</v>
      </c>
      <c r="J95" s="200"/>
      <c r="K95" s="195">
        <f t="shared" si="8"/>
        <v>100</v>
      </c>
      <c r="L95" s="171"/>
      <c r="M95" s="1"/>
      <c r="N95" s="15">
        <f>(N96+N97+N98+N99)/4</f>
        <v>75</v>
      </c>
      <c r="P95" s="26">
        <f>(P96+P97+P98+P99)/4</f>
        <v>100</v>
      </c>
    </row>
    <row r="96" spans="1:16" ht="46.8" x14ac:dyDescent="0.3">
      <c r="A96" s="264"/>
      <c r="B96" s="87" t="s">
        <v>179</v>
      </c>
      <c r="C96" s="167" t="s">
        <v>180</v>
      </c>
      <c r="D96" s="195">
        <v>100</v>
      </c>
      <c r="E96" s="195">
        <v>100</v>
      </c>
      <c r="F96" s="195">
        <f t="shared" si="14"/>
        <v>0</v>
      </c>
      <c r="G96" s="195">
        <f t="shared" si="15"/>
        <v>0</v>
      </c>
      <c r="H96" s="195">
        <v>100</v>
      </c>
      <c r="I96" s="195">
        <v>100</v>
      </c>
      <c r="J96" s="195">
        <v>100</v>
      </c>
      <c r="K96" s="195">
        <f t="shared" si="8"/>
        <v>0</v>
      </c>
      <c r="L96" s="185" t="s">
        <v>369</v>
      </c>
      <c r="M96" s="1"/>
      <c r="N96" s="18">
        <f>E96</f>
        <v>100</v>
      </c>
      <c r="P96" s="5">
        <v>100</v>
      </c>
    </row>
    <row r="97" spans="1:17" x14ac:dyDescent="0.3">
      <c r="A97" s="264"/>
      <c r="B97" s="87" t="s">
        <v>181</v>
      </c>
      <c r="C97" s="167" t="s">
        <v>182</v>
      </c>
      <c r="D97" s="195">
        <v>100</v>
      </c>
      <c r="E97" s="195">
        <v>100</v>
      </c>
      <c r="F97" s="195">
        <f t="shared" si="14"/>
        <v>0</v>
      </c>
      <c r="G97" s="195">
        <f t="shared" si="15"/>
        <v>0</v>
      </c>
      <c r="H97" s="195">
        <v>100</v>
      </c>
      <c r="I97" s="195">
        <v>100</v>
      </c>
      <c r="J97" s="195">
        <v>100</v>
      </c>
      <c r="K97" s="195">
        <f t="shared" si="8"/>
        <v>0</v>
      </c>
      <c r="L97" s="85"/>
      <c r="M97" s="1"/>
      <c r="N97" s="22">
        <f>E97</f>
        <v>100</v>
      </c>
      <c r="P97" s="5">
        <v>100</v>
      </c>
    </row>
    <row r="98" spans="1:17" ht="62.4" x14ac:dyDescent="0.3">
      <c r="A98" s="264"/>
      <c r="B98" s="87" t="s">
        <v>183</v>
      </c>
      <c r="C98" s="167" t="s">
        <v>184</v>
      </c>
      <c r="D98" s="196">
        <v>100</v>
      </c>
      <c r="E98" s="196">
        <v>100</v>
      </c>
      <c r="F98" s="195">
        <f t="shared" si="14"/>
        <v>0</v>
      </c>
      <c r="G98" s="195">
        <f t="shared" si="15"/>
        <v>0</v>
      </c>
      <c r="H98" s="196">
        <v>100</v>
      </c>
      <c r="I98" s="196">
        <v>100</v>
      </c>
      <c r="J98" s="195">
        <v>66.5</v>
      </c>
      <c r="K98" s="195">
        <f t="shared" si="8"/>
        <v>33.5</v>
      </c>
      <c r="L98" s="181" t="s">
        <v>349</v>
      </c>
      <c r="M98" s="1"/>
      <c r="N98" s="18">
        <f>E98</f>
        <v>100</v>
      </c>
      <c r="P98" s="5">
        <v>100</v>
      </c>
    </row>
    <row r="99" spans="1:17" ht="46.8" x14ac:dyDescent="0.3">
      <c r="A99" s="264"/>
      <c r="B99" s="87" t="s">
        <v>185</v>
      </c>
      <c r="C99" s="167" t="s">
        <v>186</v>
      </c>
      <c r="D99" s="196">
        <v>100</v>
      </c>
      <c r="E99" s="196">
        <v>100</v>
      </c>
      <c r="F99" s="195">
        <f t="shared" si="14"/>
        <v>0</v>
      </c>
      <c r="G99" s="195">
        <f t="shared" si="15"/>
        <v>0</v>
      </c>
      <c r="H99" s="195">
        <v>100</v>
      </c>
      <c r="I99" s="195">
        <v>100</v>
      </c>
      <c r="J99" s="195">
        <v>36.4</v>
      </c>
      <c r="K99" s="195">
        <f t="shared" si="8"/>
        <v>63.6</v>
      </c>
      <c r="L99" s="217" t="s">
        <v>224</v>
      </c>
      <c r="M99" s="1"/>
      <c r="N99" s="22">
        <v>0</v>
      </c>
      <c r="O99" s="20">
        <f>(E49+E99+E149+E199+E249+E299+E349+E399+E449+E499+E549)/11</f>
        <v>67.781818181818167</v>
      </c>
      <c r="P99" s="5">
        <v>100</v>
      </c>
    </row>
    <row r="100" spans="1:17" x14ac:dyDescent="0.3">
      <c r="A100" s="264"/>
      <c r="B100" s="90" t="s">
        <v>187</v>
      </c>
      <c r="C100" s="165">
        <v>4</v>
      </c>
      <c r="D100" s="200"/>
      <c r="E100" s="200"/>
      <c r="F100" s="200">
        <f t="shared" si="14"/>
        <v>0</v>
      </c>
      <c r="G100" s="203">
        <f t="shared" si="15"/>
        <v>100</v>
      </c>
      <c r="H100" s="203">
        <f>H101</f>
        <v>100</v>
      </c>
      <c r="I100" s="203">
        <f>100</f>
        <v>100</v>
      </c>
      <c r="J100" s="200"/>
      <c r="K100" s="195">
        <f t="shared" si="8"/>
        <v>100</v>
      </c>
      <c r="L100" s="171"/>
      <c r="M100" s="1"/>
      <c r="N100" s="15" t="e">
        <f>(N101+N102)/2</f>
        <v>#VALUE!</v>
      </c>
      <c r="P100" s="26">
        <f>(P101+P102)/2</f>
        <v>100</v>
      </c>
    </row>
    <row r="101" spans="1:17" ht="46.8" x14ac:dyDescent="0.3">
      <c r="A101" s="264"/>
      <c r="B101" s="87" t="s">
        <v>188</v>
      </c>
      <c r="C101" s="167" t="s">
        <v>189</v>
      </c>
      <c r="D101" s="195">
        <v>100</v>
      </c>
      <c r="E101" s="195">
        <v>100</v>
      </c>
      <c r="F101" s="195">
        <f t="shared" si="14"/>
        <v>0</v>
      </c>
      <c r="G101" s="195">
        <f t="shared" si="15"/>
        <v>0</v>
      </c>
      <c r="H101" s="195">
        <v>100</v>
      </c>
      <c r="I101" s="195">
        <v>100</v>
      </c>
      <c r="J101" s="195">
        <v>100</v>
      </c>
      <c r="K101" s="195">
        <f t="shared" si="8"/>
        <v>0</v>
      </c>
      <c r="L101" s="85" t="s">
        <v>334</v>
      </c>
      <c r="M101" s="1"/>
      <c r="N101" s="18">
        <f>E101</f>
        <v>100</v>
      </c>
      <c r="P101" s="5">
        <v>100</v>
      </c>
    </row>
    <row r="102" spans="1:17" ht="31.2" x14ac:dyDescent="0.3">
      <c r="A102" s="264"/>
      <c r="B102" s="87" t="s">
        <v>190</v>
      </c>
      <c r="C102" s="167" t="s">
        <v>191</v>
      </c>
      <c r="D102" s="199" t="s">
        <v>56</v>
      </c>
      <c r="E102" s="199" t="s">
        <v>56</v>
      </c>
      <c r="F102" s="199" t="s">
        <v>56</v>
      </c>
      <c r="G102" s="199" t="s">
        <v>56</v>
      </c>
      <c r="H102" s="205" t="s">
        <v>56</v>
      </c>
      <c r="I102" s="205" t="s">
        <v>56</v>
      </c>
      <c r="J102" s="205" t="s">
        <v>56</v>
      </c>
      <c r="K102" s="195"/>
      <c r="L102" s="85" t="s">
        <v>192</v>
      </c>
      <c r="M102" s="1"/>
      <c r="N102" s="18" t="str">
        <f>E102</f>
        <v>-</v>
      </c>
      <c r="P102" s="5">
        <v>100</v>
      </c>
    </row>
    <row r="103" spans="1:17" x14ac:dyDescent="0.3">
      <c r="A103" s="264"/>
      <c r="B103" s="90" t="s">
        <v>193</v>
      </c>
      <c r="C103" s="165">
        <v>5</v>
      </c>
      <c r="D103" s="200"/>
      <c r="E103" s="200"/>
      <c r="F103" s="200">
        <f>E103-D103</f>
        <v>0</v>
      </c>
      <c r="G103" s="203">
        <f t="shared" si="15"/>
        <v>100</v>
      </c>
      <c r="H103" s="201">
        <f>(H104+H105)/2</f>
        <v>95</v>
      </c>
      <c r="I103" s="201">
        <f>(I104+I105)/2</f>
        <v>95</v>
      </c>
      <c r="J103" s="200"/>
      <c r="K103" s="195">
        <f t="shared" si="8"/>
        <v>95</v>
      </c>
      <c r="L103" s="171"/>
      <c r="M103" s="1"/>
      <c r="N103" s="15">
        <f>(N104+N105)/2</f>
        <v>95</v>
      </c>
      <c r="P103" s="26">
        <f>(P104+P105)/2</f>
        <v>100</v>
      </c>
    </row>
    <row r="104" spans="1:17" ht="46.8" x14ac:dyDescent="0.3">
      <c r="A104" s="264"/>
      <c r="B104" s="87" t="s">
        <v>194</v>
      </c>
      <c r="C104" s="167" t="s">
        <v>195</v>
      </c>
      <c r="D104" s="195">
        <v>90</v>
      </c>
      <c r="E104" s="195">
        <v>90</v>
      </c>
      <c r="F104" s="195">
        <f>E104-D104</f>
        <v>0</v>
      </c>
      <c r="G104" s="195">
        <f t="shared" si="15"/>
        <v>10</v>
      </c>
      <c r="H104" s="195">
        <v>90</v>
      </c>
      <c r="I104" s="195">
        <v>90</v>
      </c>
      <c r="J104" s="195">
        <v>91.3</v>
      </c>
      <c r="K104" s="195">
        <f t="shared" si="8"/>
        <v>-1.2999999999999972</v>
      </c>
      <c r="L104" s="85" t="s">
        <v>201</v>
      </c>
      <c r="M104" s="31"/>
      <c r="N104" s="32">
        <f>E104</f>
        <v>90</v>
      </c>
      <c r="P104" s="5">
        <v>100</v>
      </c>
    </row>
    <row r="105" spans="1:17" ht="31.2" x14ac:dyDescent="0.3">
      <c r="A105" s="265"/>
      <c r="B105" s="87" t="s">
        <v>196</v>
      </c>
      <c r="C105" s="167" t="s">
        <v>197</v>
      </c>
      <c r="D105" s="195">
        <v>100</v>
      </c>
      <c r="E105" s="195">
        <v>100</v>
      </c>
      <c r="F105" s="195">
        <f>E105-D105</f>
        <v>0</v>
      </c>
      <c r="G105" s="195">
        <f t="shared" si="15"/>
        <v>0</v>
      </c>
      <c r="H105" s="195">
        <v>100</v>
      </c>
      <c r="I105" s="195">
        <v>100</v>
      </c>
      <c r="J105" s="195">
        <v>98.6</v>
      </c>
      <c r="K105" s="195">
        <f t="shared" si="8"/>
        <v>1.4000000000000057</v>
      </c>
      <c r="L105" s="85" t="s">
        <v>198</v>
      </c>
      <c r="M105" s="1"/>
      <c r="N105" s="18">
        <f>E105</f>
        <v>100</v>
      </c>
      <c r="P105" s="5">
        <v>100</v>
      </c>
    </row>
    <row r="106" spans="1:17" x14ac:dyDescent="0.3">
      <c r="A106" s="78" t="s">
        <v>202</v>
      </c>
      <c r="B106" s="87"/>
      <c r="C106" s="167"/>
      <c r="D106" s="195"/>
      <c r="E106" s="195"/>
      <c r="F106" s="195"/>
      <c r="G106" s="195"/>
      <c r="H106" s="203">
        <f>(H57+H78+H95+H100+H103)/5</f>
        <v>93.053571428571416</v>
      </c>
      <c r="I106" s="203">
        <f>(I57+I78+I95+I100+I103)/5</f>
        <v>92.473082706766917</v>
      </c>
      <c r="J106" s="195"/>
      <c r="K106" s="195"/>
      <c r="L106" s="85"/>
      <c r="M106" s="1"/>
      <c r="N106" s="27"/>
    </row>
    <row r="107" spans="1:17" x14ac:dyDescent="0.3">
      <c r="A107" s="266" t="s">
        <v>277</v>
      </c>
      <c r="B107" s="90" t="s">
        <v>97</v>
      </c>
      <c r="C107" s="165">
        <v>1</v>
      </c>
      <c r="D107" s="200"/>
      <c r="E107" s="200"/>
      <c r="F107" s="200">
        <f>E107-D107</f>
        <v>0</v>
      </c>
      <c r="G107" s="203">
        <f t="shared" si="15"/>
        <v>100</v>
      </c>
      <c r="H107" s="203">
        <f>(H110+H111+H112+H114+H115+H121+H122+H123+H124+H126+H127+H116)/10</f>
        <v>71</v>
      </c>
      <c r="I107" s="203">
        <f>(I110+I111+I112+I114+I115+I121+I122+I123+I124+I126+I127+I116+I113)/13</f>
        <v>77.692307692307693</v>
      </c>
      <c r="J107" s="200"/>
      <c r="K107" s="195">
        <f t="shared" si="8"/>
        <v>77.692307692307693</v>
      </c>
      <c r="L107" s="171"/>
      <c r="M107" s="33" t="e">
        <f>(N107+N128+N145+N150+N153)/5</f>
        <v>#VALUE!</v>
      </c>
      <c r="N107" s="15" t="e">
        <f>(N110+N111+N112+N113+N114+N115+N119+N121+N122+N123+N124+N127+N126)/13</f>
        <v>#VALUE!</v>
      </c>
      <c r="P107" s="16">
        <f>(P108+P109+P110+P111+P112+P113+P114+P115+P116+P117+P118+P119+P120+P121+P122+P123+P124+P126+P127)/19</f>
        <v>68.421052631578945</v>
      </c>
      <c r="Q107" s="17" t="e">
        <f>(P107+P128+P145+P150+P153)/5</f>
        <v>#REF!</v>
      </c>
    </row>
    <row r="108" spans="1:17" ht="62.4" x14ac:dyDescent="0.3">
      <c r="A108" s="264"/>
      <c r="B108" s="87" t="s">
        <v>284</v>
      </c>
      <c r="C108" s="167" t="s">
        <v>98</v>
      </c>
      <c r="D108" s="194" t="s">
        <v>56</v>
      </c>
      <c r="E108" s="194" t="s">
        <v>56</v>
      </c>
      <c r="F108" s="194" t="s">
        <v>56</v>
      </c>
      <c r="G108" s="194" t="s">
        <v>56</v>
      </c>
      <c r="H108" s="194" t="s">
        <v>56</v>
      </c>
      <c r="I108" s="194" t="s">
        <v>56</v>
      </c>
      <c r="J108" s="194" t="s">
        <v>56</v>
      </c>
      <c r="K108" s="195"/>
      <c r="L108" s="169" t="s">
        <v>99</v>
      </c>
      <c r="M108" s="1"/>
      <c r="N108" s="18" t="str">
        <f>E108</f>
        <v>-</v>
      </c>
      <c r="P108" s="5">
        <v>0</v>
      </c>
    </row>
    <row r="109" spans="1:17" ht="62.4" x14ac:dyDescent="0.3">
      <c r="A109" s="264"/>
      <c r="B109" s="87" t="s">
        <v>285</v>
      </c>
      <c r="C109" s="167" t="s">
        <v>100</v>
      </c>
      <c r="D109" s="194" t="s">
        <v>56</v>
      </c>
      <c r="E109" s="194" t="s">
        <v>56</v>
      </c>
      <c r="F109" s="194" t="s">
        <v>56</v>
      </c>
      <c r="G109" s="194" t="s">
        <v>56</v>
      </c>
      <c r="H109" s="194" t="s">
        <v>56</v>
      </c>
      <c r="I109" s="194" t="s">
        <v>56</v>
      </c>
      <c r="J109" s="194" t="s">
        <v>56</v>
      </c>
      <c r="K109" s="195"/>
      <c r="L109" s="169" t="s">
        <v>99</v>
      </c>
      <c r="M109" s="1"/>
      <c r="N109" s="18" t="str">
        <f>E109</f>
        <v>-</v>
      </c>
      <c r="P109" s="5">
        <v>0</v>
      </c>
    </row>
    <row r="110" spans="1:17" ht="31.2" x14ac:dyDescent="0.3">
      <c r="A110" s="264"/>
      <c r="B110" s="87" t="s">
        <v>101</v>
      </c>
      <c r="C110" s="167" t="s">
        <v>102</v>
      </c>
      <c r="D110" s="195">
        <v>30</v>
      </c>
      <c r="E110" s="195">
        <v>30</v>
      </c>
      <c r="F110" s="195">
        <f t="shared" ref="F110:F116" si="16">E110-D110</f>
        <v>0</v>
      </c>
      <c r="G110" s="195">
        <f t="shared" si="15"/>
        <v>70</v>
      </c>
      <c r="H110" s="195">
        <v>30</v>
      </c>
      <c r="I110" s="195">
        <v>30</v>
      </c>
      <c r="J110" s="195">
        <v>16.399999999999999</v>
      </c>
      <c r="K110" s="195">
        <f>I110-J110</f>
        <v>13.600000000000001</v>
      </c>
      <c r="L110" s="85"/>
      <c r="M110" s="1"/>
      <c r="N110" s="18">
        <f>E110</f>
        <v>30</v>
      </c>
      <c r="P110" s="5">
        <v>100</v>
      </c>
    </row>
    <row r="111" spans="1:17" ht="46.8" x14ac:dyDescent="0.3">
      <c r="A111" s="264"/>
      <c r="B111" s="87" t="s">
        <v>103</v>
      </c>
      <c r="C111" s="167" t="s">
        <v>104</v>
      </c>
      <c r="D111" s="196">
        <v>80</v>
      </c>
      <c r="E111" s="196">
        <v>80</v>
      </c>
      <c r="F111" s="195">
        <f t="shared" si="16"/>
        <v>0</v>
      </c>
      <c r="G111" s="195">
        <f t="shared" si="15"/>
        <v>20</v>
      </c>
      <c r="H111" s="195">
        <v>0</v>
      </c>
      <c r="I111" s="195">
        <v>0</v>
      </c>
      <c r="J111" s="195">
        <v>45.5</v>
      </c>
      <c r="K111" s="195">
        <f t="shared" ref="K111:K166" si="17">I111-J111</f>
        <v>-45.5</v>
      </c>
      <c r="L111" s="181" t="s">
        <v>302</v>
      </c>
      <c r="M111" s="1"/>
      <c r="N111" s="22">
        <v>0</v>
      </c>
      <c r="P111" s="5">
        <v>100</v>
      </c>
    </row>
    <row r="112" spans="1:17" ht="62.4" x14ac:dyDescent="0.3">
      <c r="A112" s="264"/>
      <c r="B112" s="87" t="s">
        <v>105</v>
      </c>
      <c r="C112" s="167" t="s">
        <v>106</v>
      </c>
      <c r="D112" s="196">
        <v>80</v>
      </c>
      <c r="E112" s="196">
        <v>80</v>
      </c>
      <c r="F112" s="195">
        <f t="shared" si="16"/>
        <v>0</v>
      </c>
      <c r="G112" s="195">
        <f t="shared" si="15"/>
        <v>20</v>
      </c>
      <c r="H112" s="196">
        <v>80</v>
      </c>
      <c r="I112" s="196">
        <v>80</v>
      </c>
      <c r="J112" s="195">
        <v>69.099999999999994</v>
      </c>
      <c r="K112" s="195">
        <f t="shared" si="17"/>
        <v>10.900000000000006</v>
      </c>
      <c r="L112" s="181" t="s">
        <v>303</v>
      </c>
      <c r="M112" s="1"/>
      <c r="N112" s="18">
        <f>E112</f>
        <v>80</v>
      </c>
      <c r="P112" s="5">
        <v>100</v>
      </c>
    </row>
    <row r="113" spans="1:16" ht="49.95" customHeight="1" x14ac:dyDescent="0.3">
      <c r="A113" s="264"/>
      <c r="B113" s="87" t="s">
        <v>107</v>
      </c>
      <c r="C113" s="167" t="s">
        <v>108</v>
      </c>
      <c r="D113" s="195"/>
      <c r="E113" s="195">
        <v>100</v>
      </c>
      <c r="F113" s="195">
        <f t="shared" si="16"/>
        <v>100</v>
      </c>
      <c r="G113" s="195">
        <f t="shared" si="15"/>
        <v>0</v>
      </c>
      <c r="H113" s="199"/>
      <c r="I113" s="195">
        <v>100</v>
      </c>
      <c r="J113" s="195">
        <v>63.6</v>
      </c>
      <c r="K113" s="195">
        <f t="shared" si="17"/>
        <v>36.4</v>
      </c>
      <c r="L113" s="170" t="s">
        <v>317</v>
      </c>
      <c r="M113" s="1"/>
      <c r="N113" s="18">
        <f>E113</f>
        <v>100</v>
      </c>
      <c r="P113" s="5">
        <v>100</v>
      </c>
    </row>
    <row r="114" spans="1:16" ht="46.8" x14ac:dyDescent="0.3">
      <c r="A114" s="264"/>
      <c r="B114" s="87" t="s">
        <v>109</v>
      </c>
      <c r="C114" s="167" t="s">
        <v>110</v>
      </c>
      <c r="D114" s="195"/>
      <c r="E114" s="195">
        <v>100</v>
      </c>
      <c r="F114" s="195">
        <f t="shared" si="16"/>
        <v>100</v>
      </c>
      <c r="G114" s="195">
        <f t="shared" si="15"/>
        <v>0</v>
      </c>
      <c r="H114" s="195"/>
      <c r="I114" s="195">
        <v>100</v>
      </c>
      <c r="J114" s="195">
        <v>100</v>
      </c>
      <c r="K114" s="195">
        <f t="shared" si="17"/>
        <v>0</v>
      </c>
      <c r="L114" s="85" t="s">
        <v>429</v>
      </c>
      <c r="M114" s="1"/>
      <c r="N114" s="18">
        <f>E114</f>
        <v>100</v>
      </c>
      <c r="P114" s="5">
        <v>100</v>
      </c>
    </row>
    <row r="115" spans="1:16" ht="62.4" x14ac:dyDescent="0.3">
      <c r="A115" s="264"/>
      <c r="B115" s="87" t="s">
        <v>111</v>
      </c>
      <c r="C115" s="167" t="s">
        <v>112</v>
      </c>
      <c r="D115" s="195"/>
      <c r="E115" s="195">
        <v>100</v>
      </c>
      <c r="F115" s="195">
        <f t="shared" si="16"/>
        <v>100</v>
      </c>
      <c r="G115" s="195">
        <f t="shared" si="15"/>
        <v>0</v>
      </c>
      <c r="H115" s="195"/>
      <c r="I115" s="195">
        <v>100</v>
      </c>
      <c r="J115" s="195">
        <v>100</v>
      </c>
      <c r="K115" s="195">
        <f t="shared" si="17"/>
        <v>0</v>
      </c>
      <c r="L115" s="170" t="s">
        <v>431</v>
      </c>
      <c r="M115" s="1"/>
      <c r="N115" s="18">
        <f>E115</f>
        <v>100</v>
      </c>
      <c r="P115" s="5">
        <v>100</v>
      </c>
    </row>
    <row r="116" spans="1:16" ht="31.2" x14ac:dyDescent="0.3">
      <c r="A116" s="264"/>
      <c r="B116" s="87" t="s">
        <v>113</v>
      </c>
      <c r="C116" s="167" t="s">
        <v>114</v>
      </c>
      <c r="D116" s="199">
        <v>100</v>
      </c>
      <c r="E116" s="199">
        <v>100</v>
      </c>
      <c r="F116" s="199">
        <f t="shared" si="16"/>
        <v>0</v>
      </c>
      <c r="G116" s="194">
        <f>100-E116</f>
        <v>0</v>
      </c>
      <c r="H116" s="199">
        <v>100</v>
      </c>
      <c r="I116" s="199">
        <v>100</v>
      </c>
      <c r="J116" s="195">
        <v>100</v>
      </c>
      <c r="K116" s="195">
        <f>I116-J116</f>
        <v>0</v>
      </c>
      <c r="L116" s="85"/>
      <c r="M116" s="1"/>
      <c r="N116" s="22">
        <f>E116</f>
        <v>100</v>
      </c>
      <c r="P116" s="5">
        <v>0</v>
      </c>
    </row>
    <row r="117" spans="1:16" ht="140.4" x14ac:dyDescent="0.3">
      <c r="A117" s="264"/>
      <c r="B117" s="87" t="s">
        <v>287</v>
      </c>
      <c r="C117" s="167" t="s">
        <v>116</v>
      </c>
      <c r="D117" s="194" t="s">
        <v>56</v>
      </c>
      <c r="E117" s="194" t="s">
        <v>56</v>
      </c>
      <c r="F117" s="194" t="s">
        <v>56</v>
      </c>
      <c r="G117" s="194" t="s">
        <v>56</v>
      </c>
      <c r="H117" s="194" t="s">
        <v>56</v>
      </c>
      <c r="I117" s="194" t="s">
        <v>56</v>
      </c>
      <c r="J117" s="194" t="s">
        <v>56</v>
      </c>
      <c r="K117" s="195"/>
      <c r="L117" s="169" t="s">
        <v>204</v>
      </c>
      <c r="M117" s="1"/>
      <c r="N117" s="18" t="str">
        <f t="shared" ref="N117:N124" si="18">E117</f>
        <v>-</v>
      </c>
      <c r="P117" s="5">
        <v>0</v>
      </c>
    </row>
    <row r="118" spans="1:16" ht="124.8" x14ac:dyDescent="0.3">
      <c r="A118" s="264"/>
      <c r="B118" s="87" t="s">
        <v>118</v>
      </c>
      <c r="C118" s="167" t="s">
        <v>119</v>
      </c>
      <c r="D118" s="194" t="s">
        <v>56</v>
      </c>
      <c r="E118" s="194" t="s">
        <v>56</v>
      </c>
      <c r="F118" s="194" t="s">
        <v>56</v>
      </c>
      <c r="G118" s="194" t="s">
        <v>56</v>
      </c>
      <c r="H118" s="194" t="s">
        <v>56</v>
      </c>
      <c r="I118" s="194" t="s">
        <v>56</v>
      </c>
      <c r="J118" s="194" t="s">
        <v>56</v>
      </c>
      <c r="K118" s="195"/>
      <c r="L118" s="169" t="s">
        <v>204</v>
      </c>
      <c r="M118" s="1"/>
      <c r="N118" s="18" t="str">
        <f t="shared" si="18"/>
        <v>-</v>
      </c>
      <c r="P118" s="5">
        <v>0</v>
      </c>
    </row>
    <row r="119" spans="1:16" ht="46.8" x14ac:dyDescent="0.3">
      <c r="A119" s="264"/>
      <c r="B119" s="87" t="s">
        <v>120</v>
      </c>
      <c r="C119" s="167" t="s">
        <v>121</v>
      </c>
      <c r="D119" s="195" t="s">
        <v>56</v>
      </c>
      <c r="E119" s="195" t="s">
        <v>56</v>
      </c>
      <c r="F119" s="195" t="s">
        <v>56</v>
      </c>
      <c r="G119" s="195" t="s">
        <v>56</v>
      </c>
      <c r="H119" s="195" t="s">
        <v>56</v>
      </c>
      <c r="I119" s="195" t="str">
        <f>E119</f>
        <v>-</v>
      </c>
      <c r="J119" s="195" t="s">
        <v>56</v>
      </c>
      <c r="K119" s="195" t="s">
        <v>56</v>
      </c>
      <c r="L119" s="85"/>
      <c r="M119" s="1"/>
      <c r="N119" s="18" t="str">
        <f t="shared" si="18"/>
        <v>-</v>
      </c>
      <c r="P119" s="5">
        <v>100</v>
      </c>
    </row>
    <row r="120" spans="1:16" ht="46.8" x14ac:dyDescent="0.3">
      <c r="A120" s="264"/>
      <c r="B120" s="87" t="s">
        <v>122</v>
      </c>
      <c r="C120" s="167" t="s">
        <v>123</v>
      </c>
      <c r="D120" s="194" t="s">
        <v>56</v>
      </c>
      <c r="E120" s="194" t="s">
        <v>56</v>
      </c>
      <c r="F120" s="194" t="s">
        <v>56</v>
      </c>
      <c r="G120" s="194" t="s">
        <v>56</v>
      </c>
      <c r="H120" s="194" t="s">
        <v>56</v>
      </c>
      <c r="I120" s="194" t="s">
        <v>56</v>
      </c>
      <c r="J120" s="194" t="s">
        <v>56</v>
      </c>
      <c r="K120" s="195"/>
      <c r="L120" s="169" t="s">
        <v>205</v>
      </c>
      <c r="M120" s="34"/>
      <c r="N120" s="18" t="str">
        <f t="shared" si="18"/>
        <v>-</v>
      </c>
      <c r="P120" s="5">
        <v>0</v>
      </c>
    </row>
    <row r="121" spans="1:16" ht="46.8" x14ac:dyDescent="0.3">
      <c r="A121" s="264"/>
      <c r="B121" s="87" t="s">
        <v>124</v>
      </c>
      <c r="C121" s="167" t="s">
        <v>125</v>
      </c>
      <c r="D121" s="195">
        <v>0</v>
      </c>
      <c r="E121" s="195">
        <v>0</v>
      </c>
      <c r="F121" s="195">
        <f>E121-D121</f>
        <v>0</v>
      </c>
      <c r="G121" s="195">
        <f t="shared" ref="G121:G128" si="19">100-E121</f>
        <v>100</v>
      </c>
      <c r="H121" s="195">
        <v>100</v>
      </c>
      <c r="I121" s="195">
        <v>100</v>
      </c>
      <c r="J121" s="195">
        <v>100</v>
      </c>
      <c r="K121" s="195">
        <f t="shared" si="17"/>
        <v>0</v>
      </c>
      <c r="L121" s="85" t="s">
        <v>126</v>
      </c>
      <c r="N121" s="18">
        <f t="shared" si="18"/>
        <v>0</v>
      </c>
      <c r="P121" s="5">
        <v>100</v>
      </c>
    </row>
    <row r="122" spans="1:16" ht="46.8" x14ac:dyDescent="0.3">
      <c r="A122" s="264"/>
      <c r="B122" s="87" t="s">
        <v>127</v>
      </c>
      <c r="C122" s="167" t="s">
        <v>128</v>
      </c>
      <c r="D122" s="195">
        <v>100</v>
      </c>
      <c r="E122" s="195">
        <v>100</v>
      </c>
      <c r="F122" s="195">
        <f>E122-D122</f>
        <v>0</v>
      </c>
      <c r="G122" s="195">
        <f t="shared" si="19"/>
        <v>0</v>
      </c>
      <c r="H122" s="195">
        <v>100</v>
      </c>
      <c r="I122" s="195">
        <v>100</v>
      </c>
      <c r="J122" s="195">
        <v>100</v>
      </c>
      <c r="K122" s="195">
        <f t="shared" si="17"/>
        <v>0</v>
      </c>
      <c r="L122" s="85"/>
      <c r="N122" s="18">
        <f t="shared" si="18"/>
        <v>100</v>
      </c>
      <c r="P122" s="5">
        <v>100</v>
      </c>
    </row>
    <row r="123" spans="1:16" ht="46.8" x14ac:dyDescent="0.3">
      <c r="A123" s="264"/>
      <c r="B123" s="87" t="s">
        <v>130</v>
      </c>
      <c r="C123" s="167" t="s">
        <v>131</v>
      </c>
      <c r="D123" s="195">
        <v>100</v>
      </c>
      <c r="E123" s="195">
        <v>100</v>
      </c>
      <c r="F123" s="195">
        <f>E123-D123</f>
        <v>0</v>
      </c>
      <c r="G123" s="195">
        <f t="shared" si="19"/>
        <v>0</v>
      </c>
      <c r="H123" s="195">
        <v>100</v>
      </c>
      <c r="I123" s="195">
        <v>100</v>
      </c>
      <c r="J123" s="195">
        <v>100</v>
      </c>
      <c r="K123" s="195">
        <f t="shared" si="17"/>
        <v>0</v>
      </c>
      <c r="L123" s="85"/>
      <c r="M123" s="1"/>
      <c r="N123" s="18">
        <f t="shared" si="18"/>
        <v>100</v>
      </c>
      <c r="P123" s="5">
        <v>100</v>
      </c>
    </row>
    <row r="124" spans="1:16" ht="31.2" x14ac:dyDescent="0.3">
      <c r="A124" s="264"/>
      <c r="B124" s="87" t="s">
        <v>132</v>
      </c>
      <c r="C124" s="167" t="s">
        <v>133</v>
      </c>
      <c r="D124" s="195">
        <v>100</v>
      </c>
      <c r="E124" s="195">
        <v>100</v>
      </c>
      <c r="F124" s="195">
        <f>E124-D124</f>
        <v>0</v>
      </c>
      <c r="G124" s="195">
        <f t="shared" si="19"/>
        <v>0</v>
      </c>
      <c r="H124" s="195">
        <v>100</v>
      </c>
      <c r="I124" s="195">
        <v>100</v>
      </c>
      <c r="J124" s="195">
        <v>100</v>
      </c>
      <c r="K124" s="195">
        <f t="shared" si="17"/>
        <v>0</v>
      </c>
      <c r="L124" s="85"/>
      <c r="M124" s="1"/>
      <c r="N124" s="18">
        <f t="shared" si="18"/>
        <v>100</v>
      </c>
      <c r="P124" s="5">
        <v>100</v>
      </c>
    </row>
    <row r="125" spans="1:16" ht="46.8" x14ac:dyDescent="0.3">
      <c r="A125" s="264"/>
      <c r="B125" s="87" t="s">
        <v>74</v>
      </c>
      <c r="C125" s="167" t="s">
        <v>134</v>
      </c>
      <c r="D125" s="199" t="s">
        <v>56</v>
      </c>
      <c r="E125" s="199" t="s">
        <v>56</v>
      </c>
      <c r="F125" s="199" t="s">
        <v>56</v>
      </c>
      <c r="G125" s="194" t="s">
        <v>56</v>
      </c>
      <c r="H125" s="194" t="s">
        <v>56</v>
      </c>
      <c r="I125" s="199" t="s">
        <v>56</v>
      </c>
      <c r="J125" s="199" t="s">
        <v>56</v>
      </c>
      <c r="K125" s="199" t="s">
        <v>56</v>
      </c>
      <c r="L125" s="85" t="s">
        <v>206</v>
      </c>
      <c r="M125" s="1"/>
      <c r="N125" s="18"/>
    </row>
    <row r="126" spans="1:16" ht="46.8" x14ac:dyDescent="0.3">
      <c r="A126" s="264"/>
      <c r="B126" s="87" t="s">
        <v>136</v>
      </c>
      <c r="C126" s="167" t="s">
        <v>137</v>
      </c>
      <c r="D126" s="199">
        <v>0</v>
      </c>
      <c r="E126" s="195">
        <v>0</v>
      </c>
      <c r="F126" s="195">
        <f>E126-D126</f>
        <v>0</v>
      </c>
      <c r="G126" s="195">
        <f t="shared" si="19"/>
        <v>100</v>
      </c>
      <c r="H126" s="195">
        <v>0</v>
      </c>
      <c r="I126" s="195">
        <v>0</v>
      </c>
      <c r="J126" s="195">
        <v>0</v>
      </c>
      <c r="K126" s="195">
        <f t="shared" si="17"/>
        <v>0</v>
      </c>
      <c r="L126" s="85" t="s">
        <v>207</v>
      </c>
      <c r="M126" s="1"/>
      <c r="N126" s="18">
        <f>E126</f>
        <v>0</v>
      </c>
      <c r="P126" s="5">
        <v>100</v>
      </c>
    </row>
    <row r="127" spans="1:16" x14ac:dyDescent="0.3">
      <c r="A127" s="264"/>
      <c r="B127" s="87" t="s">
        <v>139</v>
      </c>
      <c r="C127" s="167" t="s">
        <v>140</v>
      </c>
      <c r="D127" s="195">
        <v>100</v>
      </c>
      <c r="E127" s="195">
        <v>100</v>
      </c>
      <c r="F127" s="195">
        <f>E127-D127</f>
        <v>0</v>
      </c>
      <c r="G127" s="195">
        <f t="shared" si="19"/>
        <v>0</v>
      </c>
      <c r="H127" s="195">
        <v>100</v>
      </c>
      <c r="I127" s="195">
        <v>100</v>
      </c>
      <c r="J127" s="195">
        <v>100</v>
      </c>
      <c r="K127" s="195">
        <f t="shared" si="17"/>
        <v>0</v>
      </c>
      <c r="L127" s="85"/>
      <c r="M127" s="1"/>
      <c r="N127" s="22">
        <v>100</v>
      </c>
      <c r="P127" s="5">
        <v>100</v>
      </c>
    </row>
    <row r="128" spans="1:16" x14ac:dyDescent="0.3">
      <c r="A128" s="264"/>
      <c r="B128" s="90" t="s">
        <v>142</v>
      </c>
      <c r="C128" s="165">
        <v>2</v>
      </c>
      <c r="D128" s="200"/>
      <c r="E128" s="200"/>
      <c r="F128" s="203">
        <f>E128-D128</f>
        <v>0</v>
      </c>
      <c r="G128" s="203">
        <f t="shared" si="19"/>
        <v>100</v>
      </c>
      <c r="H128" s="201">
        <f>(H130+H137+H138+H139+H140+H143+H144+H136)/8</f>
        <v>87.5</v>
      </c>
      <c r="I128" s="201">
        <f>(I130+I137+I138+I139+I140+I143+I144+I131+I136)/9</f>
        <v>65.024444444444441</v>
      </c>
      <c r="J128" s="200"/>
      <c r="K128" s="195">
        <f t="shared" si="17"/>
        <v>65.024444444444441</v>
      </c>
      <c r="L128" s="171"/>
      <c r="M128" s="1"/>
      <c r="N128" s="15" t="e">
        <f>(N130+N131+N142+N143+N144+N136+N137+N138+N139+N140)/11</f>
        <v>#VALUE!</v>
      </c>
      <c r="P128" s="16" t="e">
        <f>(P129+P130+P131+P132+P133+P134+P135+P136+P137+#REF!+P138+P139+P140+P141+P143+P142+P144)/17</f>
        <v>#REF!</v>
      </c>
    </row>
    <row r="129" spans="1:16" ht="46.8" x14ac:dyDescent="0.3">
      <c r="A129" s="264"/>
      <c r="B129" s="87" t="s">
        <v>143</v>
      </c>
      <c r="C129" s="167" t="s">
        <v>144</v>
      </c>
      <c r="D129" s="194"/>
      <c r="E129" s="194"/>
      <c r="F129" s="194" t="s">
        <v>56</v>
      </c>
      <c r="G129" s="194"/>
      <c r="H129" s="194"/>
      <c r="I129" s="194"/>
      <c r="J129" s="194"/>
      <c r="K129" s="195"/>
      <c r="L129" s="169" t="s">
        <v>208</v>
      </c>
      <c r="M129" s="1"/>
      <c r="N129" s="18">
        <f>E129</f>
        <v>0</v>
      </c>
      <c r="P129" s="5">
        <v>0</v>
      </c>
    </row>
    <row r="130" spans="1:16" x14ac:dyDescent="0.3">
      <c r="A130" s="264"/>
      <c r="B130" s="87" t="s">
        <v>145</v>
      </c>
      <c r="C130" s="167" t="s">
        <v>146</v>
      </c>
      <c r="D130" s="195">
        <v>100</v>
      </c>
      <c r="E130" s="195">
        <v>100</v>
      </c>
      <c r="F130" s="195">
        <f>E130-D130</f>
        <v>0</v>
      </c>
      <c r="G130" s="195">
        <f>100-E130</f>
        <v>0</v>
      </c>
      <c r="H130" s="195">
        <v>100</v>
      </c>
      <c r="I130" s="195">
        <v>100</v>
      </c>
      <c r="J130" s="195">
        <v>94.3</v>
      </c>
      <c r="K130" s="195">
        <f t="shared" si="17"/>
        <v>5.7000000000000028</v>
      </c>
      <c r="L130" s="85"/>
      <c r="M130" s="1"/>
      <c r="N130" s="23">
        <f>I130</f>
        <v>100</v>
      </c>
      <c r="P130" s="5">
        <v>100</v>
      </c>
    </row>
    <row r="131" spans="1:16" x14ac:dyDescent="0.3">
      <c r="A131" s="264"/>
      <c r="B131" s="87" t="s">
        <v>147</v>
      </c>
      <c r="C131" s="167" t="s">
        <v>148</v>
      </c>
      <c r="D131" s="195"/>
      <c r="E131" s="195">
        <v>64.78</v>
      </c>
      <c r="F131" s="195">
        <f t="shared" ref="F131" si="20">E131-D131</f>
        <v>64.78</v>
      </c>
      <c r="G131" s="195">
        <f>50-E131</f>
        <v>-14.780000000000001</v>
      </c>
      <c r="H131" s="195"/>
      <c r="I131" s="195">
        <f>100-(E131-50)</f>
        <v>85.22</v>
      </c>
      <c r="J131" s="195">
        <v>80.5</v>
      </c>
      <c r="K131" s="195">
        <f t="shared" si="17"/>
        <v>4.7199999999999989</v>
      </c>
      <c r="L131" s="85"/>
      <c r="M131" s="1"/>
      <c r="N131" s="22">
        <f>100-(E131-50)</f>
        <v>85.22</v>
      </c>
      <c r="P131" s="5">
        <v>100</v>
      </c>
    </row>
    <row r="132" spans="1:16" ht="62.4" x14ac:dyDescent="0.3">
      <c r="A132" s="264"/>
      <c r="B132" s="87" t="s">
        <v>149</v>
      </c>
      <c r="C132" s="167" t="s">
        <v>150</v>
      </c>
      <c r="D132" s="194" t="s">
        <v>56</v>
      </c>
      <c r="E132" s="194" t="s">
        <v>56</v>
      </c>
      <c r="F132" s="194" t="s">
        <v>56</v>
      </c>
      <c r="G132" s="194" t="s">
        <v>56</v>
      </c>
      <c r="H132" s="194" t="s">
        <v>56</v>
      </c>
      <c r="I132" s="194" t="s">
        <v>56</v>
      </c>
      <c r="J132" s="194" t="s">
        <v>56</v>
      </c>
      <c r="K132" s="195"/>
      <c r="L132" s="169" t="s">
        <v>209</v>
      </c>
      <c r="M132" s="1"/>
      <c r="N132" s="18" t="str">
        <f>E132</f>
        <v>-</v>
      </c>
      <c r="P132" s="5">
        <v>0</v>
      </c>
    </row>
    <row r="133" spans="1:16" ht="62.4" x14ac:dyDescent="0.3">
      <c r="A133" s="264"/>
      <c r="B133" s="87" t="s">
        <v>151</v>
      </c>
      <c r="C133" s="167" t="s">
        <v>152</v>
      </c>
      <c r="D133" s="194" t="s">
        <v>56</v>
      </c>
      <c r="E133" s="194" t="s">
        <v>56</v>
      </c>
      <c r="F133" s="194" t="s">
        <v>56</v>
      </c>
      <c r="G133" s="195" t="s">
        <v>56</v>
      </c>
      <c r="H133" s="194" t="s">
        <v>56</v>
      </c>
      <c r="I133" s="194" t="s">
        <v>56</v>
      </c>
      <c r="J133" s="194" t="s">
        <v>56</v>
      </c>
      <c r="K133" s="195"/>
      <c r="L133" s="169" t="s">
        <v>210</v>
      </c>
      <c r="M133" s="6"/>
      <c r="N133" s="23" t="str">
        <f>E133</f>
        <v>-</v>
      </c>
      <c r="P133" s="5">
        <v>0</v>
      </c>
    </row>
    <row r="134" spans="1:16" ht="62.4" x14ac:dyDescent="0.3">
      <c r="A134" s="264"/>
      <c r="B134" s="87" t="s">
        <v>289</v>
      </c>
      <c r="C134" s="167" t="s">
        <v>153</v>
      </c>
      <c r="D134" s="194" t="s">
        <v>56</v>
      </c>
      <c r="E134" s="194" t="s">
        <v>56</v>
      </c>
      <c r="F134" s="194" t="s">
        <v>56</v>
      </c>
      <c r="G134" s="194" t="s">
        <v>56</v>
      </c>
      <c r="H134" s="194" t="s">
        <v>56</v>
      </c>
      <c r="I134" s="194" t="s">
        <v>56</v>
      </c>
      <c r="J134" s="194" t="s">
        <v>56</v>
      </c>
      <c r="K134" s="195"/>
      <c r="L134" s="169" t="s">
        <v>99</v>
      </c>
      <c r="M134" s="1"/>
      <c r="N134" s="18" t="str">
        <f>E134</f>
        <v>-</v>
      </c>
      <c r="P134" s="5">
        <v>0</v>
      </c>
    </row>
    <row r="135" spans="1:16" ht="62.4" x14ac:dyDescent="0.3">
      <c r="A135" s="264"/>
      <c r="B135" s="87" t="s">
        <v>290</v>
      </c>
      <c r="C135" s="167" t="s">
        <v>154</v>
      </c>
      <c r="D135" s="194" t="s">
        <v>56</v>
      </c>
      <c r="E135" s="194" t="s">
        <v>56</v>
      </c>
      <c r="F135" s="194" t="s">
        <v>56</v>
      </c>
      <c r="G135" s="194" t="s">
        <v>56</v>
      </c>
      <c r="H135" s="194" t="s">
        <v>56</v>
      </c>
      <c r="I135" s="194" t="s">
        <v>56</v>
      </c>
      <c r="J135" s="194" t="s">
        <v>56</v>
      </c>
      <c r="K135" s="195"/>
      <c r="L135" s="169" t="s">
        <v>99</v>
      </c>
      <c r="M135" s="1"/>
      <c r="N135" s="18" t="str">
        <f>E135</f>
        <v>-</v>
      </c>
      <c r="P135" s="5">
        <v>0</v>
      </c>
    </row>
    <row r="136" spans="1:16" ht="62.4" x14ac:dyDescent="0.3">
      <c r="A136" s="264"/>
      <c r="B136" s="87" t="s">
        <v>155</v>
      </c>
      <c r="C136" s="167" t="s">
        <v>156</v>
      </c>
      <c r="D136" s="195">
        <v>100</v>
      </c>
      <c r="E136" s="199">
        <v>100</v>
      </c>
      <c r="F136" s="195">
        <f>E136-D136</f>
        <v>0</v>
      </c>
      <c r="G136" s="195">
        <f>95-E136</f>
        <v>-5</v>
      </c>
      <c r="H136" s="195">
        <v>100</v>
      </c>
      <c r="I136" s="204">
        <v>100</v>
      </c>
      <c r="J136" s="195">
        <v>96.5</v>
      </c>
      <c r="K136" s="195">
        <f t="shared" ref="K136" si="21">I136-J136</f>
        <v>3.5</v>
      </c>
      <c r="L136" s="85"/>
      <c r="M136" s="1"/>
      <c r="N136" s="23">
        <v>100</v>
      </c>
      <c r="P136" s="5">
        <v>100</v>
      </c>
    </row>
    <row r="137" spans="1:16" ht="46.8" x14ac:dyDescent="0.3">
      <c r="A137" s="264"/>
      <c r="B137" s="87" t="s">
        <v>158</v>
      </c>
      <c r="C137" s="167" t="s">
        <v>159</v>
      </c>
      <c r="D137" s="195">
        <v>100</v>
      </c>
      <c r="E137" s="195">
        <v>100</v>
      </c>
      <c r="F137" s="195">
        <f>E137-D137</f>
        <v>0</v>
      </c>
      <c r="G137" s="195">
        <f t="shared" ref="G137:G165" si="22">100-E137</f>
        <v>0</v>
      </c>
      <c r="H137" s="195">
        <v>100</v>
      </c>
      <c r="I137" s="195">
        <v>100</v>
      </c>
      <c r="J137" s="195">
        <v>100</v>
      </c>
      <c r="K137" s="195">
        <f t="shared" si="17"/>
        <v>0</v>
      </c>
      <c r="L137" s="85"/>
      <c r="M137" s="1"/>
      <c r="N137" s="22">
        <f>E137</f>
        <v>100</v>
      </c>
      <c r="P137" s="5">
        <v>100</v>
      </c>
    </row>
    <row r="138" spans="1:16" ht="31.2" x14ac:dyDescent="0.3">
      <c r="A138" s="264"/>
      <c r="B138" s="87" t="s">
        <v>161</v>
      </c>
      <c r="C138" s="167" t="s">
        <v>162</v>
      </c>
      <c r="D138" s="195">
        <v>0</v>
      </c>
      <c r="E138" s="195">
        <v>0</v>
      </c>
      <c r="F138" s="195">
        <f>E138-D138</f>
        <v>0</v>
      </c>
      <c r="G138" s="195">
        <f t="shared" si="22"/>
        <v>100</v>
      </c>
      <c r="H138" s="195">
        <v>0</v>
      </c>
      <c r="I138" s="195">
        <v>0</v>
      </c>
      <c r="J138" s="195">
        <v>76</v>
      </c>
      <c r="K138" s="195">
        <f t="shared" si="17"/>
        <v>-76</v>
      </c>
      <c r="L138" s="172"/>
      <c r="M138" s="1"/>
      <c r="N138" s="23">
        <f>E138</f>
        <v>0</v>
      </c>
      <c r="P138" s="5">
        <v>100</v>
      </c>
    </row>
    <row r="139" spans="1:16" ht="78" x14ac:dyDescent="0.3">
      <c r="A139" s="264"/>
      <c r="B139" s="87" t="s">
        <v>164</v>
      </c>
      <c r="C139" s="167" t="s">
        <v>165</v>
      </c>
      <c r="D139" s="199">
        <v>54.7</v>
      </c>
      <c r="E139" s="199">
        <f>86.31-100</f>
        <v>-13.689999999999998</v>
      </c>
      <c r="F139" s="195">
        <f>E139-D139</f>
        <v>-68.39</v>
      </c>
      <c r="G139" s="195">
        <f>110-E139</f>
        <v>123.69</v>
      </c>
      <c r="H139" s="195">
        <v>100</v>
      </c>
      <c r="I139" s="195">
        <v>0</v>
      </c>
      <c r="J139" s="195">
        <v>44</v>
      </c>
      <c r="K139" s="195">
        <f>I139-J139</f>
        <v>-44</v>
      </c>
      <c r="L139" s="85" t="s">
        <v>466</v>
      </c>
      <c r="M139" s="1"/>
      <c r="N139" s="22">
        <v>100</v>
      </c>
      <c r="P139" s="5">
        <v>100</v>
      </c>
    </row>
    <row r="140" spans="1:16" ht="93.6" x14ac:dyDescent="0.3">
      <c r="A140" s="264"/>
      <c r="B140" s="87" t="s">
        <v>167</v>
      </c>
      <c r="C140" s="167" t="s">
        <v>168</v>
      </c>
      <c r="D140" s="195">
        <v>307.89999999999998</v>
      </c>
      <c r="E140" s="195">
        <f>81.88-100</f>
        <v>-18.120000000000005</v>
      </c>
      <c r="F140" s="199">
        <f>E140-D140</f>
        <v>-326.02</v>
      </c>
      <c r="G140" s="195">
        <f>110-E140</f>
        <v>128.12</v>
      </c>
      <c r="H140" s="195">
        <v>100</v>
      </c>
      <c r="I140" s="195">
        <v>0</v>
      </c>
      <c r="J140" s="195">
        <v>56</v>
      </c>
      <c r="K140" s="195">
        <f t="shared" si="17"/>
        <v>-56</v>
      </c>
      <c r="L140" s="85" t="s">
        <v>467</v>
      </c>
      <c r="M140" s="35" t="s">
        <v>211</v>
      </c>
      <c r="N140" s="23">
        <f>I140</f>
        <v>0</v>
      </c>
      <c r="P140" s="5">
        <v>100</v>
      </c>
    </row>
    <row r="141" spans="1:16" x14ac:dyDescent="0.3">
      <c r="A141" s="264"/>
      <c r="B141" s="87" t="s">
        <v>169</v>
      </c>
      <c r="C141" s="167" t="s">
        <v>170</v>
      </c>
      <c r="D141" s="199" t="s">
        <v>56</v>
      </c>
      <c r="E141" s="199" t="s">
        <v>56</v>
      </c>
      <c r="F141" s="199" t="s">
        <v>56</v>
      </c>
      <c r="G141" s="199" t="s">
        <v>56</v>
      </c>
      <c r="H141" s="199" t="s">
        <v>56</v>
      </c>
      <c r="I141" s="199" t="s">
        <v>56</v>
      </c>
      <c r="J141" s="199" t="s">
        <v>56</v>
      </c>
      <c r="K141" s="195"/>
      <c r="L141" s="169" t="s">
        <v>171</v>
      </c>
      <c r="M141" s="1"/>
      <c r="N141" s="22" t="str">
        <f>E141</f>
        <v>-</v>
      </c>
      <c r="P141" s="5">
        <v>0</v>
      </c>
    </row>
    <row r="142" spans="1:16" ht="31.2" x14ac:dyDescent="0.3">
      <c r="A142" s="264"/>
      <c r="B142" s="87" t="s">
        <v>172</v>
      </c>
      <c r="C142" s="167" t="s">
        <v>173</v>
      </c>
      <c r="D142" s="199" t="s">
        <v>56</v>
      </c>
      <c r="E142" s="199" t="s">
        <v>56</v>
      </c>
      <c r="F142" s="199" t="s">
        <v>56</v>
      </c>
      <c r="G142" s="199" t="s">
        <v>56</v>
      </c>
      <c r="H142" s="199" t="s">
        <v>56</v>
      </c>
      <c r="I142" s="199" t="s">
        <v>56</v>
      </c>
      <c r="J142" s="199" t="s">
        <v>56</v>
      </c>
      <c r="K142" s="195" t="s">
        <v>56</v>
      </c>
      <c r="L142" s="183" t="s">
        <v>305</v>
      </c>
      <c r="M142" s="1"/>
      <c r="N142" s="24" t="s">
        <v>56</v>
      </c>
      <c r="P142" s="5">
        <v>100</v>
      </c>
    </row>
    <row r="143" spans="1:16" ht="46.8" x14ac:dyDescent="0.3">
      <c r="A143" s="264"/>
      <c r="B143" s="87" t="s">
        <v>174</v>
      </c>
      <c r="C143" s="167" t="s">
        <v>175</v>
      </c>
      <c r="D143" s="202">
        <v>0.4</v>
      </c>
      <c r="E143" s="202">
        <v>0.79</v>
      </c>
      <c r="F143" s="195">
        <f t="shared" ref="F143:F151" si="23">E143-D143</f>
        <v>0.39</v>
      </c>
      <c r="G143" s="195">
        <f>5-E143</f>
        <v>4.21</v>
      </c>
      <c r="H143" s="195">
        <v>100</v>
      </c>
      <c r="I143" s="195">
        <v>100</v>
      </c>
      <c r="J143" s="195">
        <v>100</v>
      </c>
      <c r="K143" s="195">
        <f t="shared" si="17"/>
        <v>0</v>
      </c>
      <c r="L143" s="184" t="s">
        <v>362</v>
      </c>
      <c r="M143" s="1"/>
      <c r="N143" s="25">
        <v>100</v>
      </c>
      <c r="P143" s="5">
        <v>100</v>
      </c>
    </row>
    <row r="144" spans="1:16" ht="31.2" x14ac:dyDescent="0.3">
      <c r="A144" s="264"/>
      <c r="B144" s="87" t="s">
        <v>176</v>
      </c>
      <c r="C144" s="167" t="s">
        <v>177</v>
      </c>
      <c r="D144" s="197">
        <v>0</v>
      </c>
      <c r="E144" s="197">
        <v>0</v>
      </c>
      <c r="F144" s="195">
        <f t="shared" si="23"/>
        <v>0</v>
      </c>
      <c r="G144" s="195">
        <f>0-E144</f>
        <v>0</v>
      </c>
      <c r="H144" s="195">
        <v>100</v>
      </c>
      <c r="I144" s="195">
        <v>100</v>
      </c>
      <c r="J144" s="195">
        <v>73.599999999999994</v>
      </c>
      <c r="K144" s="195">
        <f t="shared" si="17"/>
        <v>26.400000000000006</v>
      </c>
      <c r="L144" s="184" t="s">
        <v>331</v>
      </c>
      <c r="M144" s="2"/>
      <c r="N144" s="25">
        <v>100</v>
      </c>
      <c r="O144" s="34"/>
      <c r="P144" s="5">
        <v>100</v>
      </c>
    </row>
    <row r="145" spans="1:17" x14ac:dyDescent="0.3">
      <c r="A145" s="264"/>
      <c r="B145" s="90" t="s">
        <v>178</v>
      </c>
      <c r="C145" s="165">
        <v>3</v>
      </c>
      <c r="D145" s="200"/>
      <c r="E145" s="200"/>
      <c r="F145" s="203">
        <f t="shared" si="23"/>
        <v>0</v>
      </c>
      <c r="G145" s="203">
        <f t="shared" si="22"/>
        <v>100</v>
      </c>
      <c r="H145" s="203">
        <f>(H146+H147+H148+H149)/4</f>
        <v>85.95</v>
      </c>
      <c r="I145" s="203">
        <f>(I146+I147+I148+I149)/4</f>
        <v>100</v>
      </c>
      <c r="J145" s="200"/>
      <c r="K145" s="195">
        <f t="shared" si="17"/>
        <v>100</v>
      </c>
      <c r="L145" s="171"/>
      <c r="M145" s="1"/>
      <c r="N145" s="15">
        <f>(N146+N147+N148+N149)/4</f>
        <v>87.5</v>
      </c>
      <c r="P145" s="26">
        <f>(P146+P147+P148+P149)/4</f>
        <v>100</v>
      </c>
    </row>
    <row r="146" spans="1:17" ht="46.8" x14ac:dyDescent="0.3">
      <c r="A146" s="264"/>
      <c r="B146" s="87" t="s">
        <v>179</v>
      </c>
      <c r="C146" s="167" t="s">
        <v>180</v>
      </c>
      <c r="D146" s="195">
        <v>100</v>
      </c>
      <c r="E146" s="195">
        <v>100</v>
      </c>
      <c r="F146" s="195">
        <f t="shared" si="23"/>
        <v>0</v>
      </c>
      <c r="G146" s="195">
        <f t="shared" si="22"/>
        <v>0</v>
      </c>
      <c r="H146" s="195">
        <v>100</v>
      </c>
      <c r="I146" s="195">
        <v>100</v>
      </c>
      <c r="J146" s="195">
        <v>100</v>
      </c>
      <c r="K146" s="195">
        <f t="shared" si="17"/>
        <v>0</v>
      </c>
      <c r="L146" s="185" t="s">
        <v>369</v>
      </c>
      <c r="M146" s="1"/>
      <c r="N146" s="18">
        <f>E146</f>
        <v>100</v>
      </c>
      <c r="P146" s="5">
        <v>100</v>
      </c>
    </row>
    <row r="147" spans="1:17" x14ac:dyDescent="0.3">
      <c r="A147" s="264"/>
      <c r="B147" s="87" t="s">
        <v>181</v>
      </c>
      <c r="C147" s="167" t="s">
        <v>182</v>
      </c>
      <c r="D147" s="195">
        <v>100</v>
      </c>
      <c r="E147" s="195">
        <v>100</v>
      </c>
      <c r="F147" s="195">
        <f t="shared" si="23"/>
        <v>0</v>
      </c>
      <c r="G147" s="195">
        <f t="shared" si="22"/>
        <v>0</v>
      </c>
      <c r="H147" s="195">
        <v>100</v>
      </c>
      <c r="I147" s="195">
        <v>100</v>
      </c>
      <c r="J147" s="195">
        <v>100</v>
      </c>
      <c r="K147" s="195">
        <f t="shared" si="17"/>
        <v>0</v>
      </c>
      <c r="L147" s="85"/>
      <c r="M147" s="1"/>
      <c r="N147" s="22">
        <f>E147</f>
        <v>100</v>
      </c>
      <c r="P147" s="5">
        <v>100</v>
      </c>
    </row>
    <row r="148" spans="1:17" ht="62.4" x14ac:dyDescent="0.3">
      <c r="A148" s="264"/>
      <c r="B148" s="87" t="s">
        <v>183</v>
      </c>
      <c r="C148" s="167" t="s">
        <v>184</v>
      </c>
      <c r="D148" s="197">
        <v>93.8</v>
      </c>
      <c r="E148" s="197">
        <v>100</v>
      </c>
      <c r="F148" s="195">
        <f t="shared" si="23"/>
        <v>6.2000000000000028</v>
      </c>
      <c r="G148" s="195">
        <f t="shared" si="22"/>
        <v>0</v>
      </c>
      <c r="H148" s="197">
        <v>93.8</v>
      </c>
      <c r="I148" s="197">
        <v>100</v>
      </c>
      <c r="J148" s="195">
        <v>66.5</v>
      </c>
      <c r="K148" s="195">
        <f t="shared" si="17"/>
        <v>33.5</v>
      </c>
      <c r="L148" s="181" t="s">
        <v>350</v>
      </c>
      <c r="M148" s="1"/>
      <c r="N148" s="18">
        <f>E148</f>
        <v>100</v>
      </c>
      <c r="P148" s="5">
        <v>100</v>
      </c>
    </row>
    <row r="149" spans="1:17" ht="46.8" x14ac:dyDescent="0.3">
      <c r="A149" s="264"/>
      <c r="B149" s="87" t="s">
        <v>185</v>
      </c>
      <c r="C149" s="167" t="s">
        <v>186</v>
      </c>
      <c r="D149" s="197">
        <v>93.8</v>
      </c>
      <c r="E149" s="197">
        <v>100</v>
      </c>
      <c r="F149" s="195">
        <f t="shared" si="23"/>
        <v>6.2000000000000028</v>
      </c>
      <c r="G149" s="195">
        <f t="shared" si="22"/>
        <v>0</v>
      </c>
      <c r="H149" s="195">
        <v>50</v>
      </c>
      <c r="I149" s="195">
        <v>100</v>
      </c>
      <c r="J149" s="195">
        <v>36.4</v>
      </c>
      <c r="K149" s="195">
        <f t="shared" si="17"/>
        <v>63.6</v>
      </c>
      <c r="L149" s="217" t="s">
        <v>224</v>
      </c>
      <c r="M149" s="1"/>
      <c r="N149" s="22">
        <v>50</v>
      </c>
      <c r="P149" s="5">
        <v>100</v>
      </c>
    </row>
    <row r="150" spans="1:17" x14ac:dyDescent="0.3">
      <c r="A150" s="264"/>
      <c r="B150" s="90" t="s">
        <v>187</v>
      </c>
      <c r="C150" s="165">
        <v>4</v>
      </c>
      <c r="D150" s="200"/>
      <c r="E150" s="200"/>
      <c r="F150" s="203">
        <f t="shared" si="23"/>
        <v>0</v>
      </c>
      <c r="G150" s="203">
        <f t="shared" si="22"/>
        <v>100</v>
      </c>
      <c r="H150" s="203">
        <v>100</v>
      </c>
      <c r="I150" s="203">
        <v>100</v>
      </c>
      <c r="J150" s="200"/>
      <c r="K150" s="195">
        <f t="shared" si="17"/>
        <v>100</v>
      </c>
      <c r="L150" s="171"/>
      <c r="M150" s="1"/>
      <c r="N150" s="15">
        <f>(N151)/1</f>
        <v>100</v>
      </c>
      <c r="P150" s="26">
        <f>(P151+P152)/2</f>
        <v>50</v>
      </c>
    </row>
    <row r="151" spans="1:17" ht="46.8" x14ac:dyDescent="0.3">
      <c r="A151" s="264"/>
      <c r="B151" s="87" t="s">
        <v>188</v>
      </c>
      <c r="C151" s="167" t="s">
        <v>189</v>
      </c>
      <c r="D151" s="195">
        <v>100</v>
      </c>
      <c r="E151" s="195">
        <v>100</v>
      </c>
      <c r="F151" s="195">
        <f t="shared" si="23"/>
        <v>0</v>
      </c>
      <c r="G151" s="195">
        <f t="shared" si="22"/>
        <v>0</v>
      </c>
      <c r="H151" s="195">
        <v>100</v>
      </c>
      <c r="I151" s="195">
        <v>100</v>
      </c>
      <c r="J151" s="195">
        <v>100</v>
      </c>
      <c r="K151" s="195">
        <f>I151-J151</f>
        <v>0</v>
      </c>
      <c r="L151" s="85" t="s">
        <v>334</v>
      </c>
      <c r="M151" s="1"/>
      <c r="N151" s="18">
        <f>E151</f>
        <v>100</v>
      </c>
      <c r="P151" s="5">
        <v>100</v>
      </c>
    </row>
    <row r="152" spans="1:17" ht="31.2" x14ac:dyDescent="0.3">
      <c r="A152" s="264"/>
      <c r="B152" s="87" t="s">
        <v>190</v>
      </c>
      <c r="C152" s="167" t="s">
        <v>191</v>
      </c>
      <c r="D152" s="194" t="s">
        <v>56</v>
      </c>
      <c r="E152" s="194" t="s">
        <v>56</v>
      </c>
      <c r="F152" s="194" t="s">
        <v>56</v>
      </c>
      <c r="G152" s="194" t="s">
        <v>56</v>
      </c>
      <c r="H152" s="194" t="s">
        <v>56</v>
      </c>
      <c r="I152" s="194" t="s">
        <v>56</v>
      </c>
      <c r="J152" s="194" t="s">
        <v>56</v>
      </c>
      <c r="K152" s="195"/>
      <c r="L152" s="85" t="s">
        <v>192</v>
      </c>
      <c r="M152" s="1"/>
      <c r="N152" s="18" t="str">
        <f>E152</f>
        <v>-</v>
      </c>
      <c r="P152" s="5">
        <v>0</v>
      </c>
    </row>
    <row r="153" spans="1:17" x14ac:dyDescent="0.3">
      <c r="A153" s="264"/>
      <c r="B153" s="90" t="s">
        <v>193</v>
      </c>
      <c r="C153" s="165">
        <v>5</v>
      </c>
      <c r="D153" s="200"/>
      <c r="E153" s="200"/>
      <c r="F153" s="203">
        <f>E153-D153</f>
        <v>0</v>
      </c>
      <c r="G153" s="203">
        <f t="shared" si="22"/>
        <v>100</v>
      </c>
      <c r="H153" s="203">
        <f>(H154+H155)/2</f>
        <v>100</v>
      </c>
      <c r="I153" s="203">
        <f>(I154+I155)/2</f>
        <v>100</v>
      </c>
      <c r="J153" s="200"/>
      <c r="K153" s="195">
        <f t="shared" si="17"/>
        <v>100</v>
      </c>
      <c r="L153" s="171"/>
      <c r="M153" s="1"/>
      <c r="N153" s="15">
        <f>(N154+N155)/2</f>
        <v>100</v>
      </c>
      <c r="P153" s="26">
        <f>(P154+P155)/2</f>
        <v>100</v>
      </c>
    </row>
    <row r="154" spans="1:17" ht="46.8" x14ac:dyDescent="0.3">
      <c r="A154" s="264"/>
      <c r="B154" s="87" t="s">
        <v>194</v>
      </c>
      <c r="C154" s="167" t="s">
        <v>195</v>
      </c>
      <c r="D154" s="195">
        <v>100</v>
      </c>
      <c r="E154" s="195">
        <v>100</v>
      </c>
      <c r="F154" s="195">
        <f>E154-D154</f>
        <v>0</v>
      </c>
      <c r="G154" s="195">
        <f t="shared" si="22"/>
        <v>0</v>
      </c>
      <c r="H154" s="195">
        <v>100</v>
      </c>
      <c r="I154" s="195">
        <v>100</v>
      </c>
      <c r="J154" s="195">
        <v>91.3</v>
      </c>
      <c r="K154" s="195">
        <f t="shared" si="17"/>
        <v>8.7000000000000028</v>
      </c>
      <c r="L154" s="85" t="s">
        <v>212</v>
      </c>
      <c r="M154" s="1"/>
      <c r="N154" s="18">
        <f>E154</f>
        <v>100</v>
      </c>
      <c r="P154" s="5">
        <v>100</v>
      </c>
    </row>
    <row r="155" spans="1:17" ht="48.6" customHeight="1" x14ac:dyDescent="0.3">
      <c r="A155" s="265"/>
      <c r="B155" s="87" t="s">
        <v>196</v>
      </c>
      <c r="C155" s="167" t="s">
        <v>197</v>
      </c>
      <c r="D155" s="195">
        <v>100</v>
      </c>
      <c r="E155" s="195">
        <v>100</v>
      </c>
      <c r="F155" s="195">
        <f>E155-D155</f>
        <v>0</v>
      </c>
      <c r="G155" s="195">
        <f t="shared" si="22"/>
        <v>0</v>
      </c>
      <c r="H155" s="195">
        <v>100</v>
      </c>
      <c r="I155" s="195">
        <v>100</v>
      </c>
      <c r="J155" s="195">
        <v>98.6</v>
      </c>
      <c r="K155" s="195">
        <f t="shared" si="17"/>
        <v>1.4000000000000057</v>
      </c>
      <c r="L155" s="85" t="s">
        <v>198</v>
      </c>
      <c r="M155" s="1"/>
      <c r="N155" s="18">
        <f>E155</f>
        <v>100</v>
      </c>
      <c r="P155" s="5">
        <v>100</v>
      </c>
    </row>
    <row r="156" spans="1:17" x14ac:dyDescent="0.3">
      <c r="A156" s="78" t="s">
        <v>202</v>
      </c>
      <c r="B156" s="87"/>
      <c r="C156" s="167"/>
      <c r="D156" s="195"/>
      <c r="E156" s="195"/>
      <c r="F156" s="195"/>
      <c r="G156" s="195"/>
      <c r="H156" s="203">
        <f>(H107+H128+H145+H150+H153)/5</f>
        <v>88.89</v>
      </c>
      <c r="I156" s="203">
        <f>(I107+I128+I145+I150+I153)/5</f>
        <v>88.543350427350418</v>
      </c>
      <c r="J156" s="195"/>
      <c r="K156" s="195"/>
      <c r="L156" s="85"/>
      <c r="M156" s="1"/>
      <c r="N156" s="27"/>
    </row>
    <row r="157" spans="1:17" x14ac:dyDescent="0.3">
      <c r="A157" s="266" t="s">
        <v>40</v>
      </c>
      <c r="B157" s="90" t="s">
        <v>97</v>
      </c>
      <c r="C157" s="165">
        <v>1</v>
      </c>
      <c r="D157" s="200"/>
      <c r="E157" s="200"/>
      <c r="F157" s="203">
        <f>E157-D157</f>
        <v>0</v>
      </c>
      <c r="G157" s="203">
        <f t="shared" si="22"/>
        <v>100</v>
      </c>
      <c r="H157" s="201">
        <f>(H160+H161+H162+H163+H164+H165+H166+H169+H171)/10</f>
        <v>29.57</v>
      </c>
      <c r="I157" s="201">
        <f>(I160+I161+I162+I163+I164+I165+I166+I169+I171+I175)/10</f>
        <v>54.55</v>
      </c>
      <c r="J157" s="200"/>
      <c r="K157" s="195">
        <f t="shared" si="17"/>
        <v>54.55</v>
      </c>
      <c r="L157" s="171"/>
      <c r="M157" s="33" t="e">
        <f>(N157+N178+N195+N200+N203)/5</f>
        <v>#VALUE!</v>
      </c>
      <c r="N157" s="15">
        <f>(N160+N161+N162+N163+N164+N165+N169+N166)/8</f>
        <v>55.6875</v>
      </c>
      <c r="P157" s="16">
        <f>(P158+P159+P160+P161+P162+P163+P164+P165+P166+P167+P168+P169+P170+P171+P172+P173+P174+P176+P177)/19</f>
        <v>42.10526315789474</v>
      </c>
      <c r="Q157" s="17" t="e">
        <f>(P157+P178+P195+P200+P203)/5</f>
        <v>#REF!</v>
      </c>
    </row>
    <row r="158" spans="1:17" ht="62.4" x14ac:dyDescent="0.3">
      <c r="A158" s="264"/>
      <c r="B158" s="87" t="s">
        <v>283</v>
      </c>
      <c r="C158" s="167" t="s">
        <v>98</v>
      </c>
      <c r="D158" s="194" t="s">
        <v>56</v>
      </c>
      <c r="E158" s="194" t="s">
        <v>56</v>
      </c>
      <c r="F158" s="194" t="s">
        <v>56</v>
      </c>
      <c r="G158" s="194" t="s">
        <v>56</v>
      </c>
      <c r="H158" s="194" t="s">
        <v>56</v>
      </c>
      <c r="I158" s="194" t="s">
        <v>56</v>
      </c>
      <c r="J158" s="194" t="s">
        <v>56</v>
      </c>
      <c r="K158" s="195"/>
      <c r="L158" s="169" t="s">
        <v>99</v>
      </c>
      <c r="M158" s="1"/>
      <c r="N158" s="18" t="str">
        <f>E158</f>
        <v>-</v>
      </c>
      <c r="P158" s="5">
        <v>0</v>
      </c>
    </row>
    <row r="159" spans="1:17" ht="62.4" x14ac:dyDescent="0.3">
      <c r="A159" s="264"/>
      <c r="B159" s="87" t="s">
        <v>285</v>
      </c>
      <c r="C159" s="167" t="s">
        <v>100</v>
      </c>
      <c r="D159" s="194" t="s">
        <v>56</v>
      </c>
      <c r="E159" s="194" t="s">
        <v>56</v>
      </c>
      <c r="F159" s="194" t="s">
        <v>56</v>
      </c>
      <c r="G159" s="194" t="s">
        <v>56</v>
      </c>
      <c r="H159" s="194" t="s">
        <v>56</v>
      </c>
      <c r="I159" s="194" t="s">
        <v>56</v>
      </c>
      <c r="J159" s="194" t="s">
        <v>56</v>
      </c>
      <c r="K159" s="195"/>
      <c r="L159" s="169" t="s">
        <v>99</v>
      </c>
      <c r="M159" s="1"/>
      <c r="N159" s="18" t="str">
        <f>E159</f>
        <v>-</v>
      </c>
      <c r="P159" s="5">
        <v>0</v>
      </c>
    </row>
    <row r="160" spans="1:17" ht="31.2" x14ac:dyDescent="0.3">
      <c r="A160" s="267"/>
      <c r="B160" s="87" t="s">
        <v>101</v>
      </c>
      <c r="C160" s="167" t="s">
        <v>102</v>
      </c>
      <c r="D160" s="195">
        <v>0</v>
      </c>
      <c r="E160" s="195">
        <v>0</v>
      </c>
      <c r="F160" s="195">
        <f t="shared" ref="F160:F166" si="24">E160-D160</f>
        <v>0</v>
      </c>
      <c r="G160" s="195">
        <f t="shared" si="22"/>
        <v>100</v>
      </c>
      <c r="H160" s="195">
        <v>0</v>
      </c>
      <c r="I160" s="195">
        <v>0</v>
      </c>
      <c r="J160" s="195">
        <v>16.399999999999999</v>
      </c>
      <c r="K160" s="195">
        <f t="shared" si="17"/>
        <v>-16.399999999999999</v>
      </c>
      <c r="L160" s="85"/>
      <c r="M160" s="1"/>
      <c r="N160" s="18">
        <f>E160</f>
        <v>0</v>
      </c>
      <c r="P160" s="5">
        <v>100</v>
      </c>
    </row>
    <row r="161" spans="1:16" ht="46.8" x14ac:dyDescent="0.3">
      <c r="A161" s="264"/>
      <c r="B161" s="87" t="s">
        <v>103</v>
      </c>
      <c r="C161" s="167" t="s">
        <v>104</v>
      </c>
      <c r="D161" s="197">
        <v>20</v>
      </c>
      <c r="E161" s="197">
        <v>75</v>
      </c>
      <c r="F161" s="195">
        <f t="shared" si="24"/>
        <v>55</v>
      </c>
      <c r="G161" s="195">
        <f t="shared" si="22"/>
        <v>25</v>
      </c>
      <c r="H161" s="195">
        <v>0</v>
      </c>
      <c r="I161" s="195">
        <v>0</v>
      </c>
      <c r="J161" s="195">
        <v>45.5</v>
      </c>
      <c r="K161" s="195">
        <f t="shared" si="17"/>
        <v>-45.5</v>
      </c>
      <c r="L161" s="181" t="s">
        <v>404</v>
      </c>
      <c r="M161" s="1"/>
      <c r="N161" s="22">
        <v>0</v>
      </c>
      <c r="P161" s="5">
        <v>100</v>
      </c>
    </row>
    <row r="162" spans="1:16" ht="62.4" x14ac:dyDescent="0.3">
      <c r="A162" s="264"/>
      <c r="B162" s="87" t="s">
        <v>105</v>
      </c>
      <c r="C162" s="167" t="s">
        <v>106</v>
      </c>
      <c r="D162" s="197">
        <v>0</v>
      </c>
      <c r="E162" s="197">
        <v>50</v>
      </c>
      <c r="F162" s="195">
        <f t="shared" si="24"/>
        <v>50</v>
      </c>
      <c r="G162" s="195">
        <f t="shared" si="22"/>
        <v>50</v>
      </c>
      <c r="H162" s="197">
        <v>0</v>
      </c>
      <c r="I162" s="197">
        <v>50</v>
      </c>
      <c r="J162" s="195">
        <v>69.099999999999994</v>
      </c>
      <c r="K162" s="195">
        <f t="shared" si="17"/>
        <v>-19.099999999999994</v>
      </c>
      <c r="L162" s="181" t="s">
        <v>414</v>
      </c>
      <c r="M162" s="1"/>
      <c r="N162" s="18">
        <f>E162</f>
        <v>50</v>
      </c>
      <c r="P162" s="5">
        <v>100</v>
      </c>
    </row>
    <row r="163" spans="1:16" ht="46.8" x14ac:dyDescent="0.3">
      <c r="A163" s="264"/>
      <c r="B163" s="87" t="s">
        <v>107</v>
      </c>
      <c r="C163" s="167" t="s">
        <v>108</v>
      </c>
      <c r="D163" s="195">
        <v>0</v>
      </c>
      <c r="E163" s="195">
        <v>0</v>
      </c>
      <c r="F163" s="195">
        <f t="shared" si="24"/>
        <v>0</v>
      </c>
      <c r="G163" s="195">
        <f t="shared" si="22"/>
        <v>100</v>
      </c>
      <c r="H163" s="195">
        <v>0</v>
      </c>
      <c r="I163" s="195">
        <v>0</v>
      </c>
      <c r="J163" s="195">
        <v>63.6</v>
      </c>
      <c r="K163" s="195">
        <f t="shared" si="17"/>
        <v>-63.6</v>
      </c>
      <c r="L163" s="170" t="s">
        <v>421</v>
      </c>
      <c r="M163" s="1"/>
      <c r="N163" s="18">
        <f>E163</f>
        <v>0</v>
      </c>
      <c r="P163" s="5">
        <v>100</v>
      </c>
    </row>
    <row r="164" spans="1:16" ht="46.8" x14ac:dyDescent="0.3">
      <c r="A164" s="264"/>
      <c r="B164" s="87" t="s">
        <v>109</v>
      </c>
      <c r="C164" s="167" t="s">
        <v>110</v>
      </c>
      <c r="D164" s="195">
        <v>0</v>
      </c>
      <c r="E164" s="195">
        <v>100</v>
      </c>
      <c r="F164" s="195">
        <f t="shared" si="24"/>
        <v>100</v>
      </c>
      <c r="G164" s="195">
        <f t="shared" si="22"/>
        <v>0</v>
      </c>
      <c r="H164" s="195">
        <v>0</v>
      </c>
      <c r="I164" s="195">
        <v>100</v>
      </c>
      <c r="J164" s="195">
        <v>100</v>
      </c>
      <c r="K164" s="195">
        <f t="shared" si="17"/>
        <v>0</v>
      </c>
      <c r="L164" s="85" t="s">
        <v>429</v>
      </c>
      <c r="M164" s="1"/>
      <c r="N164" s="18">
        <f>E164</f>
        <v>100</v>
      </c>
      <c r="P164" s="5">
        <v>100</v>
      </c>
    </row>
    <row r="165" spans="1:16" ht="62.4" x14ac:dyDescent="0.3">
      <c r="A165" s="264"/>
      <c r="B165" s="87" t="s">
        <v>111</v>
      </c>
      <c r="C165" s="167" t="s">
        <v>112</v>
      </c>
      <c r="D165" s="195">
        <v>0</v>
      </c>
      <c r="E165" s="195">
        <v>100</v>
      </c>
      <c r="F165" s="195">
        <f t="shared" si="24"/>
        <v>100</v>
      </c>
      <c r="G165" s="195">
        <f t="shared" si="22"/>
        <v>0</v>
      </c>
      <c r="H165" s="195">
        <v>0</v>
      </c>
      <c r="I165" s="195">
        <v>100</v>
      </c>
      <c r="J165" s="195">
        <v>100</v>
      </c>
      <c r="K165" s="195">
        <f t="shared" si="17"/>
        <v>0</v>
      </c>
      <c r="L165" s="170" t="s">
        <v>431</v>
      </c>
      <c r="M165" s="1"/>
      <c r="N165" s="18">
        <f>E165</f>
        <v>100</v>
      </c>
      <c r="P165" s="5">
        <v>100</v>
      </c>
    </row>
    <row r="166" spans="1:16" ht="31.2" x14ac:dyDescent="0.3">
      <c r="A166" s="264"/>
      <c r="B166" s="87" t="s">
        <v>113</v>
      </c>
      <c r="C166" s="167" t="s">
        <v>114</v>
      </c>
      <c r="D166" s="195">
        <v>100</v>
      </c>
      <c r="E166" s="195">
        <v>100</v>
      </c>
      <c r="F166" s="195">
        <f t="shared" si="24"/>
        <v>0</v>
      </c>
      <c r="G166" s="195">
        <f>100-E166</f>
        <v>0</v>
      </c>
      <c r="H166" s="195">
        <v>100</v>
      </c>
      <c r="I166" s="195">
        <v>100</v>
      </c>
      <c r="J166" s="195">
        <v>100</v>
      </c>
      <c r="K166" s="195">
        <f t="shared" si="17"/>
        <v>0</v>
      </c>
      <c r="L166" s="85"/>
      <c r="M166" s="1"/>
      <c r="N166" s="22">
        <f>E166</f>
        <v>100</v>
      </c>
      <c r="P166" s="5">
        <v>100</v>
      </c>
    </row>
    <row r="167" spans="1:16" ht="140.4" x14ac:dyDescent="0.3">
      <c r="A167" s="264"/>
      <c r="B167" s="87" t="s">
        <v>287</v>
      </c>
      <c r="C167" s="167" t="s">
        <v>116</v>
      </c>
      <c r="D167" s="194" t="s">
        <v>56</v>
      </c>
      <c r="E167" s="194" t="s">
        <v>56</v>
      </c>
      <c r="F167" s="194" t="s">
        <v>56</v>
      </c>
      <c r="G167" s="194" t="s">
        <v>56</v>
      </c>
      <c r="H167" s="194" t="s">
        <v>56</v>
      </c>
      <c r="I167" s="194" t="s">
        <v>56</v>
      </c>
      <c r="J167" s="194" t="s">
        <v>56</v>
      </c>
      <c r="K167" s="195"/>
      <c r="L167" s="169" t="s">
        <v>204</v>
      </c>
      <c r="M167" s="1"/>
      <c r="N167" s="18" t="str">
        <f t="shared" ref="N167:N174" si="25">E167</f>
        <v>-</v>
      </c>
      <c r="P167" s="5">
        <v>0</v>
      </c>
    </row>
    <row r="168" spans="1:16" ht="124.8" x14ac:dyDescent="0.3">
      <c r="A168" s="264"/>
      <c r="B168" s="87" t="s">
        <v>118</v>
      </c>
      <c r="C168" s="167" t="s">
        <v>119</v>
      </c>
      <c r="D168" s="194" t="s">
        <v>56</v>
      </c>
      <c r="E168" s="194" t="s">
        <v>56</v>
      </c>
      <c r="F168" s="194" t="s">
        <v>56</v>
      </c>
      <c r="G168" s="194" t="s">
        <v>56</v>
      </c>
      <c r="H168" s="194" t="s">
        <v>56</v>
      </c>
      <c r="I168" s="194" t="s">
        <v>56</v>
      </c>
      <c r="J168" s="194" t="s">
        <v>56</v>
      </c>
      <c r="K168" s="195"/>
      <c r="L168" s="169" t="s">
        <v>204</v>
      </c>
      <c r="M168" s="1"/>
      <c r="N168" s="18" t="str">
        <f t="shared" si="25"/>
        <v>-</v>
      </c>
      <c r="P168" s="5">
        <v>0</v>
      </c>
    </row>
    <row r="169" spans="1:16" ht="46.8" x14ac:dyDescent="0.3">
      <c r="A169" s="264"/>
      <c r="B169" s="87" t="s">
        <v>120</v>
      </c>
      <c r="C169" s="167" t="s">
        <v>121</v>
      </c>
      <c r="D169" s="195">
        <v>95.7</v>
      </c>
      <c r="E169" s="195">
        <v>95.5</v>
      </c>
      <c r="F169" s="206">
        <f>E169-D169</f>
        <v>-0.20000000000000284</v>
      </c>
      <c r="G169" s="206">
        <f>100-E169</f>
        <v>4.5</v>
      </c>
      <c r="H169" s="195">
        <v>95.7</v>
      </c>
      <c r="I169" s="195">
        <f>E169</f>
        <v>95.5</v>
      </c>
      <c r="J169" s="195">
        <v>97.6</v>
      </c>
      <c r="K169" s="195">
        <f>I169-J169</f>
        <v>-2.0999999999999943</v>
      </c>
      <c r="L169" s="85"/>
      <c r="M169" s="1"/>
      <c r="N169" s="18">
        <f t="shared" si="25"/>
        <v>95.5</v>
      </c>
      <c r="P169" s="5">
        <v>100</v>
      </c>
    </row>
    <row r="170" spans="1:16" ht="46.8" x14ac:dyDescent="0.3">
      <c r="A170" s="264"/>
      <c r="B170" s="87" t="s">
        <v>122</v>
      </c>
      <c r="C170" s="167" t="s">
        <v>123</v>
      </c>
      <c r="D170" s="194" t="s">
        <v>56</v>
      </c>
      <c r="E170" s="194" t="s">
        <v>56</v>
      </c>
      <c r="F170" s="194" t="s">
        <v>56</v>
      </c>
      <c r="G170" s="194" t="s">
        <v>56</v>
      </c>
      <c r="H170" s="194" t="s">
        <v>56</v>
      </c>
      <c r="I170" s="194" t="s">
        <v>56</v>
      </c>
      <c r="J170" s="194" t="s">
        <v>56</v>
      </c>
      <c r="K170" s="195"/>
      <c r="L170" s="169" t="s">
        <v>213</v>
      </c>
      <c r="M170" s="1"/>
      <c r="N170" s="18" t="str">
        <f t="shared" si="25"/>
        <v>-</v>
      </c>
      <c r="P170" s="5">
        <v>0</v>
      </c>
    </row>
    <row r="171" spans="1:16" ht="46.8" x14ac:dyDescent="0.3">
      <c r="A171" s="264"/>
      <c r="B171" s="87" t="s">
        <v>124</v>
      </c>
      <c r="C171" s="167" t="s">
        <v>125</v>
      </c>
      <c r="D171" s="199">
        <v>0</v>
      </c>
      <c r="E171" s="199">
        <v>0</v>
      </c>
      <c r="F171" s="199">
        <f>E171-D171</f>
        <v>0</v>
      </c>
      <c r="G171" s="199">
        <f>100-E171</f>
        <v>100</v>
      </c>
      <c r="H171" s="199">
        <v>100</v>
      </c>
      <c r="I171" s="199">
        <v>100</v>
      </c>
      <c r="J171" s="199">
        <v>100</v>
      </c>
      <c r="K171" s="195">
        <f>I171-J171</f>
        <v>0</v>
      </c>
      <c r="L171" s="85" t="s">
        <v>126</v>
      </c>
      <c r="N171" s="18">
        <f t="shared" si="25"/>
        <v>0</v>
      </c>
      <c r="P171" s="5">
        <v>0</v>
      </c>
    </row>
    <row r="172" spans="1:16" ht="46.8" x14ac:dyDescent="0.3">
      <c r="A172" s="264"/>
      <c r="B172" s="87" t="s">
        <v>127</v>
      </c>
      <c r="C172" s="167" t="s">
        <v>128</v>
      </c>
      <c r="D172" s="194" t="s">
        <v>56</v>
      </c>
      <c r="E172" s="194" t="s">
        <v>56</v>
      </c>
      <c r="F172" s="194" t="s">
        <v>56</v>
      </c>
      <c r="G172" s="194" t="s">
        <v>56</v>
      </c>
      <c r="H172" s="194" t="s">
        <v>56</v>
      </c>
      <c r="I172" s="194" t="s">
        <v>56</v>
      </c>
      <c r="J172" s="194" t="s">
        <v>56</v>
      </c>
      <c r="K172" s="195"/>
      <c r="L172" s="85" t="s">
        <v>214</v>
      </c>
      <c r="N172" s="18" t="str">
        <f t="shared" si="25"/>
        <v>-</v>
      </c>
      <c r="P172" s="5">
        <v>0</v>
      </c>
    </row>
    <row r="173" spans="1:16" ht="46.8" x14ac:dyDescent="0.3">
      <c r="A173" s="264"/>
      <c r="B173" s="87" t="s">
        <v>130</v>
      </c>
      <c r="C173" s="167" t="s">
        <v>131</v>
      </c>
      <c r="D173" s="194" t="s">
        <v>56</v>
      </c>
      <c r="E173" s="194" t="s">
        <v>56</v>
      </c>
      <c r="F173" s="194" t="s">
        <v>56</v>
      </c>
      <c r="G173" s="194" t="s">
        <v>56</v>
      </c>
      <c r="H173" s="194" t="s">
        <v>56</v>
      </c>
      <c r="I173" s="194" t="s">
        <v>56</v>
      </c>
      <c r="J173" s="194" t="s">
        <v>56</v>
      </c>
      <c r="K173" s="195"/>
      <c r="L173" s="85" t="s">
        <v>214</v>
      </c>
      <c r="M173" s="1"/>
      <c r="N173" s="18" t="str">
        <f t="shared" si="25"/>
        <v>-</v>
      </c>
      <c r="P173" s="5">
        <v>0</v>
      </c>
    </row>
    <row r="174" spans="1:16" ht="46.8" x14ac:dyDescent="0.3">
      <c r="A174" s="264"/>
      <c r="B174" s="87" t="s">
        <v>132</v>
      </c>
      <c r="C174" s="167" t="s">
        <v>133</v>
      </c>
      <c r="D174" s="194" t="s">
        <v>56</v>
      </c>
      <c r="E174" s="194" t="s">
        <v>56</v>
      </c>
      <c r="F174" s="194" t="s">
        <v>56</v>
      </c>
      <c r="G174" s="194" t="s">
        <v>56</v>
      </c>
      <c r="H174" s="194" t="s">
        <v>56</v>
      </c>
      <c r="I174" s="194" t="s">
        <v>56</v>
      </c>
      <c r="J174" s="194" t="s">
        <v>56</v>
      </c>
      <c r="K174" s="195"/>
      <c r="L174" s="85" t="s">
        <v>214</v>
      </c>
      <c r="M174" s="1"/>
      <c r="N174" s="18" t="str">
        <f t="shared" si="25"/>
        <v>-</v>
      </c>
      <c r="P174" s="5">
        <v>0</v>
      </c>
    </row>
    <row r="175" spans="1:16" ht="46.8" x14ac:dyDescent="0.3">
      <c r="A175" s="264"/>
      <c r="B175" s="87" t="s">
        <v>74</v>
      </c>
      <c r="C175" s="167" t="s">
        <v>134</v>
      </c>
      <c r="D175" s="199">
        <v>0</v>
      </c>
      <c r="E175" s="199">
        <v>0</v>
      </c>
      <c r="F175" s="199">
        <f>E175-D175</f>
        <v>0</v>
      </c>
      <c r="G175" s="199">
        <f>100-E175</f>
        <v>100</v>
      </c>
      <c r="H175" s="199">
        <v>0</v>
      </c>
      <c r="I175" s="199">
        <v>0</v>
      </c>
      <c r="J175" s="199">
        <v>30</v>
      </c>
      <c r="K175" s="195">
        <f>I175-J175</f>
        <v>-30</v>
      </c>
      <c r="L175" s="85" t="s">
        <v>135</v>
      </c>
      <c r="M175" s="1"/>
      <c r="N175" s="18"/>
    </row>
    <row r="176" spans="1:16" ht="46.8" x14ac:dyDescent="0.3">
      <c r="A176" s="264"/>
      <c r="B176" s="87" t="s">
        <v>136</v>
      </c>
      <c r="C176" s="167" t="s">
        <v>137</v>
      </c>
      <c r="D176" s="194" t="s">
        <v>56</v>
      </c>
      <c r="E176" s="194" t="s">
        <v>56</v>
      </c>
      <c r="F176" s="194" t="s">
        <v>56</v>
      </c>
      <c r="G176" s="194" t="s">
        <v>56</v>
      </c>
      <c r="H176" s="194" t="s">
        <v>56</v>
      </c>
      <c r="I176" s="194" t="s">
        <v>56</v>
      </c>
      <c r="J176" s="194" t="s">
        <v>56</v>
      </c>
      <c r="K176" s="195"/>
      <c r="L176" s="85" t="s">
        <v>215</v>
      </c>
      <c r="M176" s="1"/>
      <c r="N176" s="18" t="str">
        <f>E176</f>
        <v>-</v>
      </c>
      <c r="P176" s="5">
        <v>0</v>
      </c>
    </row>
    <row r="177" spans="1:16" ht="62.4" x14ac:dyDescent="0.3">
      <c r="A177" s="264"/>
      <c r="B177" s="87" t="s">
        <v>139</v>
      </c>
      <c r="C177" s="167" t="s">
        <v>140</v>
      </c>
      <c r="D177" s="194" t="s">
        <v>56</v>
      </c>
      <c r="E177" s="194" t="s">
        <v>56</v>
      </c>
      <c r="F177" s="194" t="s">
        <v>56</v>
      </c>
      <c r="G177" s="194" t="s">
        <v>56</v>
      </c>
      <c r="H177" s="194" t="s">
        <v>56</v>
      </c>
      <c r="I177" s="194" t="s">
        <v>56</v>
      </c>
      <c r="J177" s="194" t="s">
        <v>56</v>
      </c>
      <c r="K177" s="195"/>
      <c r="L177" s="85" t="s">
        <v>141</v>
      </c>
      <c r="M177" s="1"/>
      <c r="N177" s="22" t="str">
        <f>E177</f>
        <v>-</v>
      </c>
      <c r="P177" s="5">
        <v>0</v>
      </c>
    </row>
    <row r="178" spans="1:16" x14ac:dyDescent="0.3">
      <c r="A178" s="264"/>
      <c r="B178" s="90" t="s">
        <v>142</v>
      </c>
      <c r="C178" s="165">
        <v>2</v>
      </c>
      <c r="D178" s="200"/>
      <c r="E178" s="200"/>
      <c r="F178" s="203">
        <f>E178-D178</f>
        <v>0</v>
      </c>
      <c r="G178" s="203">
        <f>100-E178</f>
        <v>100</v>
      </c>
      <c r="H178" s="201">
        <f>(H180+H181+H182+H183+H193+H194)/6</f>
        <v>60</v>
      </c>
      <c r="I178" s="201">
        <f>(I180+I181+I182+I183+I193+I194)/6</f>
        <v>68.333333333333329</v>
      </c>
      <c r="J178" s="200"/>
      <c r="K178" s="195">
        <f>I178-J178</f>
        <v>68.333333333333329</v>
      </c>
      <c r="L178" s="171"/>
      <c r="M178" s="1"/>
      <c r="N178" s="15" t="e">
        <f>(N180+N181+N182+N183+N192+N193+N194)/7</f>
        <v>#VALUE!</v>
      </c>
      <c r="P178" s="16" t="e">
        <f>(P179+P180+P181+P182+P183+P184+P185+P186+P187+#REF!+P188+P189+P190+P191+P193+P192+P194)/17</f>
        <v>#REF!</v>
      </c>
    </row>
    <row r="179" spans="1:16" ht="46.8" x14ac:dyDescent="0.3">
      <c r="A179" s="264"/>
      <c r="B179" s="87" t="s">
        <v>143</v>
      </c>
      <c r="C179" s="167" t="s">
        <v>144</v>
      </c>
      <c r="D179" s="194" t="s">
        <v>56</v>
      </c>
      <c r="E179" s="194" t="s">
        <v>56</v>
      </c>
      <c r="F179" s="194" t="s">
        <v>56</v>
      </c>
      <c r="G179" s="194" t="s">
        <v>56</v>
      </c>
      <c r="H179" s="194" t="s">
        <v>56</v>
      </c>
      <c r="I179" s="194" t="s">
        <v>56</v>
      </c>
      <c r="J179" s="194" t="s">
        <v>56</v>
      </c>
      <c r="K179" s="195"/>
      <c r="L179" s="169" t="s">
        <v>208</v>
      </c>
      <c r="M179" s="1"/>
      <c r="N179" s="18" t="str">
        <f>E179</f>
        <v>-</v>
      </c>
      <c r="P179" s="5">
        <v>100</v>
      </c>
    </row>
    <row r="180" spans="1:16" x14ac:dyDescent="0.3">
      <c r="A180" s="264"/>
      <c r="B180" s="87" t="s">
        <v>145</v>
      </c>
      <c r="C180" s="167" t="s">
        <v>146</v>
      </c>
      <c r="D180" s="195">
        <v>100</v>
      </c>
      <c r="E180" s="195">
        <v>99.9</v>
      </c>
      <c r="F180" s="195">
        <f>E180-D180</f>
        <v>-9.9999999999994316E-2</v>
      </c>
      <c r="G180" s="195">
        <f>100-E180</f>
        <v>9.9999999999994316E-2</v>
      </c>
      <c r="H180" s="195">
        <v>100</v>
      </c>
      <c r="I180" s="195">
        <v>100</v>
      </c>
      <c r="J180" s="195">
        <v>94.3</v>
      </c>
      <c r="K180" s="195">
        <f>I180-J180</f>
        <v>5.7000000000000028</v>
      </c>
      <c r="L180" s="85"/>
      <c r="M180" s="1"/>
      <c r="N180" s="23">
        <f>I180</f>
        <v>100</v>
      </c>
      <c r="P180" s="5">
        <v>100</v>
      </c>
    </row>
    <row r="181" spans="1:16" ht="31.2" x14ac:dyDescent="0.3">
      <c r="A181" s="264"/>
      <c r="B181" s="87" t="s">
        <v>147</v>
      </c>
      <c r="C181" s="167" t="s">
        <v>148</v>
      </c>
      <c r="D181" s="195">
        <v>-29.2</v>
      </c>
      <c r="E181" s="195">
        <v>-3.41</v>
      </c>
      <c r="F181" s="195">
        <f>E181-D181</f>
        <v>25.79</v>
      </c>
      <c r="G181" s="195">
        <f>50-E181</f>
        <v>53.41</v>
      </c>
      <c r="H181" s="195">
        <v>100</v>
      </c>
      <c r="I181" s="195">
        <v>100</v>
      </c>
      <c r="J181" s="195">
        <v>80.5</v>
      </c>
      <c r="K181" s="195">
        <f>I181-J181</f>
        <v>19.5</v>
      </c>
      <c r="L181" s="85"/>
      <c r="M181" s="36" t="s">
        <v>216</v>
      </c>
      <c r="N181" s="22">
        <v>100</v>
      </c>
      <c r="P181" s="5">
        <v>100</v>
      </c>
    </row>
    <row r="182" spans="1:16" ht="31.2" x14ac:dyDescent="0.3">
      <c r="A182" s="264"/>
      <c r="B182" s="87" t="s">
        <v>149</v>
      </c>
      <c r="C182" s="167" t="s">
        <v>150</v>
      </c>
      <c r="D182" s="195">
        <v>9</v>
      </c>
      <c r="E182" s="195">
        <v>1</v>
      </c>
      <c r="F182" s="195">
        <f>E182-D182</f>
        <v>-8</v>
      </c>
      <c r="G182" s="195">
        <f>0-E182</f>
        <v>-1</v>
      </c>
      <c r="H182" s="195">
        <v>30</v>
      </c>
      <c r="I182" s="195">
        <v>80</v>
      </c>
      <c r="J182" s="195">
        <v>90</v>
      </c>
      <c r="K182" s="195">
        <f>I182-J182</f>
        <v>-10</v>
      </c>
      <c r="L182" s="85"/>
      <c r="M182" s="1"/>
      <c r="N182" s="18">
        <f>I182</f>
        <v>80</v>
      </c>
      <c r="P182" s="5">
        <v>100</v>
      </c>
    </row>
    <row r="183" spans="1:16" ht="31.2" x14ac:dyDescent="0.3">
      <c r="A183" s="264"/>
      <c r="B183" s="87" t="s">
        <v>151</v>
      </c>
      <c r="C183" s="167" t="s">
        <v>152</v>
      </c>
      <c r="D183" s="195">
        <v>11</v>
      </c>
      <c r="E183" s="195">
        <v>6</v>
      </c>
      <c r="F183" s="195">
        <f>E183-D183</f>
        <v>-5</v>
      </c>
      <c r="G183" s="195">
        <f>0-E183</f>
        <v>-6</v>
      </c>
      <c r="H183" s="195">
        <v>0</v>
      </c>
      <c r="I183" s="195">
        <v>0</v>
      </c>
      <c r="J183" s="195">
        <v>5</v>
      </c>
      <c r="K183" s="195">
        <f>I183-J183</f>
        <v>-5</v>
      </c>
      <c r="L183" s="85"/>
      <c r="M183" s="6"/>
      <c r="N183" s="23">
        <v>0</v>
      </c>
      <c r="P183" s="5">
        <v>100</v>
      </c>
    </row>
    <row r="184" spans="1:16" ht="62.4" x14ac:dyDescent="0.3">
      <c r="A184" s="264"/>
      <c r="B184" s="87" t="s">
        <v>288</v>
      </c>
      <c r="C184" s="167" t="s">
        <v>153</v>
      </c>
      <c r="D184" s="199" t="s">
        <v>56</v>
      </c>
      <c r="E184" s="199" t="s">
        <v>56</v>
      </c>
      <c r="F184" s="199" t="s">
        <v>56</v>
      </c>
      <c r="G184" s="199" t="s">
        <v>56</v>
      </c>
      <c r="H184" s="199" t="s">
        <v>56</v>
      </c>
      <c r="I184" s="199" t="s">
        <v>56</v>
      </c>
      <c r="J184" s="199" t="s">
        <v>56</v>
      </c>
      <c r="K184" s="195"/>
      <c r="L184" s="169" t="s">
        <v>99</v>
      </c>
      <c r="M184" s="1"/>
      <c r="N184" s="18" t="str">
        <f t="shared" ref="N184:N191" si="26">E184</f>
        <v>-</v>
      </c>
      <c r="P184" s="5">
        <v>0</v>
      </c>
    </row>
    <row r="185" spans="1:16" ht="62.4" x14ac:dyDescent="0.3">
      <c r="A185" s="264"/>
      <c r="B185" s="87" t="s">
        <v>290</v>
      </c>
      <c r="C185" s="167" t="s">
        <v>154</v>
      </c>
      <c r="D185" s="194" t="s">
        <v>56</v>
      </c>
      <c r="E185" s="194" t="s">
        <v>56</v>
      </c>
      <c r="F185" s="194" t="s">
        <v>56</v>
      </c>
      <c r="G185" s="194" t="s">
        <v>56</v>
      </c>
      <c r="H185" s="194" t="s">
        <v>56</v>
      </c>
      <c r="I185" s="194" t="s">
        <v>56</v>
      </c>
      <c r="J185" s="194" t="s">
        <v>56</v>
      </c>
      <c r="K185" s="195"/>
      <c r="L185" s="169" t="s">
        <v>99</v>
      </c>
      <c r="M185" s="1"/>
      <c r="N185" s="18" t="str">
        <f t="shared" si="26"/>
        <v>-</v>
      </c>
      <c r="P185" s="5">
        <v>0</v>
      </c>
    </row>
    <row r="186" spans="1:16" ht="62.4" x14ac:dyDescent="0.3">
      <c r="A186" s="264"/>
      <c r="B186" s="87" t="s">
        <v>155</v>
      </c>
      <c r="C186" s="167" t="s">
        <v>156</v>
      </c>
      <c r="D186" s="194" t="s">
        <v>56</v>
      </c>
      <c r="E186" s="194" t="s">
        <v>56</v>
      </c>
      <c r="F186" s="194" t="s">
        <v>56</v>
      </c>
      <c r="G186" s="199" t="s">
        <v>56</v>
      </c>
      <c r="H186" s="194" t="s">
        <v>56</v>
      </c>
      <c r="I186" s="204"/>
      <c r="J186" s="194" t="s">
        <v>56</v>
      </c>
      <c r="K186" s="195"/>
      <c r="L186" s="85"/>
      <c r="M186" s="1"/>
      <c r="N186" s="22" t="str">
        <f t="shared" si="26"/>
        <v>-</v>
      </c>
      <c r="P186" s="5">
        <v>0</v>
      </c>
    </row>
    <row r="187" spans="1:16" ht="46.8" x14ac:dyDescent="0.3">
      <c r="A187" s="264"/>
      <c r="B187" s="87" t="s">
        <v>158</v>
      </c>
      <c r="C187" s="167" t="s">
        <v>159</v>
      </c>
      <c r="D187" s="194" t="s">
        <v>56</v>
      </c>
      <c r="E187" s="194" t="s">
        <v>56</v>
      </c>
      <c r="F187" s="194" t="s">
        <v>56</v>
      </c>
      <c r="G187" s="194" t="s">
        <v>56</v>
      </c>
      <c r="H187" s="194" t="s">
        <v>56</v>
      </c>
      <c r="I187" s="194" t="s">
        <v>56</v>
      </c>
      <c r="J187" s="194" t="s">
        <v>56</v>
      </c>
      <c r="K187" s="195"/>
      <c r="L187" s="85" t="s">
        <v>217</v>
      </c>
      <c r="M187" s="1"/>
      <c r="N187" s="22" t="str">
        <f t="shared" si="26"/>
        <v>-</v>
      </c>
      <c r="P187" s="5">
        <v>0</v>
      </c>
    </row>
    <row r="188" spans="1:16" ht="31.2" x14ac:dyDescent="0.3">
      <c r="A188" s="264"/>
      <c r="B188" s="87" t="s">
        <v>161</v>
      </c>
      <c r="C188" s="167" t="s">
        <v>162</v>
      </c>
      <c r="D188" s="194" t="s">
        <v>56</v>
      </c>
      <c r="E188" s="194" t="s">
        <v>56</v>
      </c>
      <c r="F188" s="194" t="s">
        <v>56</v>
      </c>
      <c r="G188" s="194" t="s">
        <v>56</v>
      </c>
      <c r="H188" s="194" t="s">
        <v>56</v>
      </c>
      <c r="I188" s="194" t="s">
        <v>56</v>
      </c>
      <c r="J188" s="194" t="s">
        <v>56</v>
      </c>
      <c r="K188" s="195"/>
      <c r="L188" s="85" t="s">
        <v>218</v>
      </c>
      <c r="M188" s="1"/>
      <c r="N188" s="22" t="str">
        <f t="shared" si="26"/>
        <v>-</v>
      </c>
      <c r="P188" s="5">
        <v>0</v>
      </c>
    </row>
    <row r="189" spans="1:16" ht="31.2" x14ac:dyDescent="0.3">
      <c r="A189" s="264"/>
      <c r="B189" s="87" t="s">
        <v>164</v>
      </c>
      <c r="C189" s="167" t="s">
        <v>165</v>
      </c>
      <c r="D189" s="194" t="s">
        <v>56</v>
      </c>
      <c r="E189" s="194" t="s">
        <v>56</v>
      </c>
      <c r="F189" s="194" t="s">
        <v>56</v>
      </c>
      <c r="G189" s="194" t="s">
        <v>56</v>
      </c>
      <c r="H189" s="194" t="s">
        <v>56</v>
      </c>
      <c r="I189" s="194" t="s">
        <v>56</v>
      </c>
      <c r="J189" s="194" t="s">
        <v>56</v>
      </c>
      <c r="K189" s="195"/>
      <c r="L189" s="169" t="s">
        <v>219</v>
      </c>
      <c r="M189" s="1"/>
      <c r="N189" s="22" t="str">
        <f t="shared" si="26"/>
        <v>-</v>
      </c>
      <c r="P189" s="5">
        <v>0</v>
      </c>
    </row>
    <row r="190" spans="1:16" ht="31.2" x14ac:dyDescent="0.3">
      <c r="A190" s="264"/>
      <c r="B190" s="87" t="s">
        <v>167</v>
      </c>
      <c r="C190" s="167" t="s">
        <v>168</v>
      </c>
      <c r="D190" s="194" t="s">
        <v>56</v>
      </c>
      <c r="E190" s="194" t="s">
        <v>56</v>
      </c>
      <c r="F190" s="194" t="s">
        <v>56</v>
      </c>
      <c r="G190" s="194" t="s">
        <v>56</v>
      </c>
      <c r="H190" s="194" t="s">
        <v>56</v>
      </c>
      <c r="I190" s="194" t="s">
        <v>56</v>
      </c>
      <c r="J190" s="194" t="s">
        <v>56</v>
      </c>
      <c r="K190" s="195"/>
      <c r="L190" s="169" t="s">
        <v>220</v>
      </c>
      <c r="M190" s="1"/>
      <c r="N190" s="22" t="str">
        <f t="shared" si="26"/>
        <v>-</v>
      </c>
      <c r="P190" s="5">
        <v>0</v>
      </c>
    </row>
    <row r="191" spans="1:16" x14ac:dyDescent="0.3">
      <c r="A191" s="264"/>
      <c r="B191" s="87" t="s">
        <v>169</v>
      </c>
      <c r="C191" s="167" t="s">
        <v>170</v>
      </c>
      <c r="D191" s="194" t="s">
        <v>56</v>
      </c>
      <c r="E191" s="194" t="s">
        <v>56</v>
      </c>
      <c r="F191" s="194" t="s">
        <v>56</v>
      </c>
      <c r="G191" s="194" t="s">
        <v>56</v>
      </c>
      <c r="H191" s="194" t="s">
        <v>56</v>
      </c>
      <c r="I191" s="194" t="s">
        <v>56</v>
      </c>
      <c r="J191" s="194" t="s">
        <v>56</v>
      </c>
      <c r="K191" s="195"/>
      <c r="L191" s="169" t="s">
        <v>171</v>
      </c>
      <c r="M191" s="1"/>
      <c r="N191" s="22" t="str">
        <f t="shared" si="26"/>
        <v>-</v>
      </c>
      <c r="P191" s="5">
        <v>0</v>
      </c>
    </row>
    <row r="192" spans="1:16" ht="31.2" x14ac:dyDescent="0.3">
      <c r="A192" s="264"/>
      <c r="B192" s="87" t="s">
        <v>172</v>
      </c>
      <c r="C192" s="167" t="s">
        <v>173</v>
      </c>
      <c r="D192" s="194" t="s">
        <v>56</v>
      </c>
      <c r="E192" s="194" t="s">
        <v>56</v>
      </c>
      <c r="F192" s="194" t="s">
        <v>56</v>
      </c>
      <c r="G192" s="194" t="s">
        <v>56</v>
      </c>
      <c r="H192" s="194" t="s">
        <v>56</v>
      </c>
      <c r="I192" s="194" t="s">
        <v>56</v>
      </c>
      <c r="J192" s="199" t="s">
        <v>56</v>
      </c>
      <c r="K192" s="195" t="s">
        <v>56</v>
      </c>
      <c r="L192" s="183" t="s">
        <v>305</v>
      </c>
      <c r="M192" s="1"/>
      <c r="N192" s="24" t="s">
        <v>56</v>
      </c>
      <c r="P192" s="5">
        <v>100</v>
      </c>
    </row>
    <row r="193" spans="1:17" ht="46.8" x14ac:dyDescent="0.3">
      <c r="A193" s="264"/>
      <c r="B193" s="87" t="s">
        <v>174</v>
      </c>
      <c r="C193" s="167" t="s">
        <v>175</v>
      </c>
      <c r="D193" s="202">
        <v>0.4</v>
      </c>
      <c r="E193" s="202">
        <v>1.25</v>
      </c>
      <c r="F193" s="195">
        <f t="shared" ref="F193:F201" si="27">E193-D193</f>
        <v>0.85</v>
      </c>
      <c r="G193" s="195">
        <f>5-E193</f>
        <v>3.75</v>
      </c>
      <c r="H193" s="195">
        <v>100</v>
      </c>
      <c r="I193" s="195">
        <v>100</v>
      </c>
      <c r="J193" s="195">
        <v>100</v>
      </c>
      <c r="K193" s="195">
        <f t="shared" ref="K193:K201" si="28">I193-J193</f>
        <v>0</v>
      </c>
      <c r="L193" s="184" t="s">
        <v>363</v>
      </c>
      <c r="M193" s="1"/>
      <c r="N193" s="25">
        <v>100</v>
      </c>
      <c r="P193" s="5">
        <v>100</v>
      </c>
    </row>
    <row r="194" spans="1:17" ht="62.4" x14ac:dyDescent="0.3">
      <c r="A194" s="264"/>
      <c r="B194" s="87" t="s">
        <v>176</v>
      </c>
      <c r="C194" s="167" t="s">
        <v>177</v>
      </c>
      <c r="D194" s="197">
        <v>3.1</v>
      </c>
      <c r="E194" s="197">
        <v>1.87</v>
      </c>
      <c r="F194" s="195">
        <f t="shared" si="27"/>
        <v>-1.23</v>
      </c>
      <c r="G194" s="195">
        <f>5-E194</f>
        <v>3.13</v>
      </c>
      <c r="H194" s="195">
        <v>30</v>
      </c>
      <c r="I194" s="195">
        <v>30</v>
      </c>
      <c r="J194" s="195">
        <v>73.599999999999994</v>
      </c>
      <c r="K194" s="195">
        <f t="shared" si="28"/>
        <v>-43.599999999999994</v>
      </c>
      <c r="L194" s="184" t="s">
        <v>332</v>
      </c>
      <c r="M194" s="1"/>
      <c r="N194" s="25">
        <v>50</v>
      </c>
      <c r="P194" s="5">
        <v>100</v>
      </c>
    </row>
    <row r="195" spans="1:17" x14ac:dyDescent="0.3">
      <c r="A195" s="264"/>
      <c r="B195" s="90" t="s">
        <v>178</v>
      </c>
      <c r="C195" s="165">
        <v>3</v>
      </c>
      <c r="D195" s="200"/>
      <c r="E195" s="200"/>
      <c r="F195" s="203">
        <f t="shared" si="27"/>
        <v>0</v>
      </c>
      <c r="G195" s="203">
        <f t="shared" ref="G195:G216" si="29">100-E195</f>
        <v>100</v>
      </c>
      <c r="H195" s="201">
        <f>(H196+H197+H198+H199)/4</f>
        <v>51.25</v>
      </c>
      <c r="I195" s="201">
        <f>(I196+I197+I198+I199)/4</f>
        <v>54.174999999999997</v>
      </c>
      <c r="J195" s="200"/>
      <c r="K195" s="195">
        <f t="shared" si="28"/>
        <v>54.174999999999997</v>
      </c>
      <c r="L195" s="171"/>
      <c r="M195" s="1"/>
      <c r="N195" s="15">
        <f>(N196+N197+N198+N199)/4</f>
        <v>54.174999999999997</v>
      </c>
      <c r="P195" s="26">
        <f>(P196+P197+P198+P199)/4</f>
        <v>100</v>
      </c>
    </row>
    <row r="196" spans="1:17" ht="46.8" x14ac:dyDescent="0.3">
      <c r="A196" s="264"/>
      <c r="B196" s="87" t="s">
        <v>179</v>
      </c>
      <c r="C196" s="167" t="s">
        <v>180</v>
      </c>
      <c r="D196" s="195">
        <v>100</v>
      </c>
      <c r="E196" s="195">
        <v>100</v>
      </c>
      <c r="F196" s="195">
        <f t="shared" si="27"/>
        <v>0</v>
      </c>
      <c r="G196" s="195">
        <f t="shared" si="29"/>
        <v>0</v>
      </c>
      <c r="H196" s="195">
        <v>100</v>
      </c>
      <c r="I196" s="195">
        <v>100</v>
      </c>
      <c r="J196" s="195">
        <v>100</v>
      </c>
      <c r="K196" s="195">
        <f t="shared" si="28"/>
        <v>0</v>
      </c>
      <c r="L196" s="185" t="s">
        <v>369</v>
      </c>
      <c r="M196" s="1"/>
      <c r="N196" s="18">
        <f>E196</f>
        <v>100</v>
      </c>
      <c r="P196" s="5">
        <v>100</v>
      </c>
    </row>
    <row r="197" spans="1:17" x14ac:dyDescent="0.3">
      <c r="A197" s="264"/>
      <c r="B197" s="87" t="s">
        <v>181</v>
      </c>
      <c r="C197" s="167" t="s">
        <v>182</v>
      </c>
      <c r="D197" s="195">
        <v>100</v>
      </c>
      <c r="E197" s="195">
        <v>100</v>
      </c>
      <c r="F197" s="195">
        <f t="shared" si="27"/>
        <v>0</v>
      </c>
      <c r="G197" s="195">
        <f t="shared" si="29"/>
        <v>0</v>
      </c>
      <c r="H197" s="195">
        <v>100</v>
      </c>
      <c r="I197" s="195">
        <v>100</v>
      </c>
      <c r="J197" s="195">
        <v>100</v>
      </c>
      <c r="K197" s="195">
        <f t="shared" si="28"/>
        <v>0</v>
      </c>
      <c r="L197" s="85"/>
      <c r="M197" s="1"/>
      <c r="N197" s="22">
        <f>E197</f>
        <v>100</v>
      </c>
      <c r="P197" s="5">
        <v>100</v>
      </c>
    </row>
    <row r="198" spans="1:17" ht="62.4" x14ac:dyDescent="0.3">
      <c r="A198" s="264"/>
      <c r="B198" s="87" t="s">
        <v>183</v>
      </c>
      <c r="C198" s="167" t="s">
        <v>184</v>
      </c>
      <c r="D198" s="197">
        <v>5</v>
      </c>
      <c r="E198" s="197">
        <v>16.7</v>
      </c>
      <c r="F198" s="195">
        <f t="shared" si="27"/>
        <v>11.7</v>
      </c>
      <c r="G198" s="195">
        <f t="shared" si="29"/>
        <v>83.3</v>
      </c>
      <c r="H198" s="197">
        <v>5</v>
      </c>
      <c r="I198" s="197">
        <v>16.7</v>
      </c>
      <c r="J198" s="195">
        <v>66.5</v>
      </c>
      <c r="K198" s="195">
        <f t="shared" si="28"/>
        <v>-49.8</v>
      </c>
      <c r="L198" s="181" t="s">
        <v>351</v>
      </c>
      <c r="M198" s="1"/>
      <c r="N198" s="18">
        <f>E198</f>
        <v>16.7</v>
      </c>
      <c r="P198" s="5">
        <v>100</v>
      </c>
    </row>
    <row r="199" spans="1:17" ht="62.4" x14ac:dyDescent="0.3">
      <c r="A199" s="264"/>
      <c r="B199" s="87" t="s">
        <v>185</v>
      </c>
      <c r="C199" s="167" t="s">
        <v>186</v>
      </c>
      <c r="D199" s="197">
        <v>10</v>
      </c>
      <c r="E199" s="197">
        <v>16.7</v>
      </c>
      <c r="F199" s="195">
        <f t="shared" si="27"/>
        <v>6.6999999999999993</v>
      </c>
      <c r="G199" s="195">
        <f t="shared" si="29"/>
        <v>83.3</v>
      </c>
      <c r="H199" s="195">
        <v>0</v>
      </c>
      <c r="I199" s="195">
        <v>0</v>
      </c>
      <c r="J199" s="195">
        <v>36.4</v>
      </c>
      <c r="K199" s="195">
        <f t="shared" si="28"/>
        <v>-36.4</v>
      </c>
      <c r="L199" s="217" t="s">
        <v>343</v>
      </c>
      <c r="M199" s="1"/>
      <c r="N199" s="22">
        <v>0</v>
      </c>
      <c r="P199" s="5">
        <v>100</v>
      </c>
    </row>
    <row r="200" spans="1:17" x14ac:dyDescent="0.3">
      <c r="A200" s="264"/>
      <c r="B200" s="90" t="s">
        <v>187</v>
      </c>
      <c r="C200" s="165">
        <v>4</v>
      </c>
      <c r="D200" s="200"/>
      <c r="E200" s="200"/>
      <c r="F200" s="203">
        <f t="shared" si="27"/>
        <v>0</v>
      </c>
      <c r="G200" s="203">
        <f t="shared" si="29"/>
        <v>100</v>
      </c>
      <c r="H200" s="203">
        <v>100</v>
      </c>
      <c r="I200" s="203">
        <v>100</v>
      </c>
      <c r="J200" s="200"/>
      <c r="K200" s="195">
        <f t="shared" si="28"/>
        <v>100</v>
      </c>
      <c r="L200" s="171"/>
      <c r="M200" s="1"/>
      <c r="N200" s="15">
        <f>(N201)/1</f>
        <v>100</v>
      </c>
      <c r="P200" s="26">
        <f>(P201+P202)/2</f>
        <v>50</v>
      </c>
    </row>
    <row r="201" spans="1:17" ht="46.8" x14ac:dyDescent="0.3">
      <c r="A201" s="264"/>
      <c r="B201" s="87" t="s">
        <v>188</v>
      </c>
      <c r="C201" s="167" t="s">
        <v>189</v>
      </c>
      <c r="D201" s="195">
        <v>100</v>
      </c>
      <c r="E201" s="195">
        <v>100</v>
      </c>
      <c r="F201" s="195">
        <f t="shared" si="27"/>
        <v>0</v>
      </c>
      <c r="G201" s="195">
        <f t="shared" si="29"/>
        <v>0</v>
      </c>
      <c r="H201" s="195">
        <v>100</v>
      </c>
      <c r="I201" s="195">
        <v>100</v>
      </c>
      <c r="J201" s="195">
        <v>100</v>
      </c>
      <c r="K201" s="195">
        <f t="shared" si="28"/>
        <v>0</v>
      </c>
      <c r="L201" s="85" t="s">
        <v>334</v>
      </c>
      <c r="M201" s="1"/>
      <c r="N201" s="18">
        <f>E201</f>
        <v>100</v>
      </c>
      <c r="P201" s="5">
        <v>100</v>
      </c>
    </row>
    <row r="202" spans="1:17" ht="31.2" x14ac:dyDescent="0.3">
      <c r="A202" s="264"/>
      <c r="B202" s="87" t="s">
        <v>190</v>
      </c>
      <c r="C202" s="167" t="s">
        <v>191</v>
      </c>
      <c r="D202" s="194" t="s">
        <v>56</v>
      </c>
      <c r="E202" s="194" t="s">
        <v>56</v>
      </c>
      <c r="F202" s="194" t="s">
        <v>56</v>
      </c>
      <c r="G202" s="194" t="s">
        <v>56</v>
      </c>
      <c r="H202" s="194" t="s">
        <v>56</v>
      </c>
      <c r="I202" s="194" t="s">
        <v>56</v>
      </c>
      <c r="J202" s="194" t="s">
        <v>56</v>
      </c>
      <c r="K202" s="195"/>
      <c r="L202" s="85" t="s">
        <v>192</v>
      </c>
      <c r="M202" s="1"/>
      <c r="N202" s="18" t="str">
        <f>E202</f>
        <v>-</v>
      </c>
      <c r="P202" s="5">
        <v>0</v>
      </c>
    </row>
    <row r="203" spans="1:17" x14ac:dyDescent="0.3">
      <c r="A203" s="264"/>
      <c r="B203" s="90" t="s">
        <v>193</v>
      </c>
      <c r="C203" s="165">
        <v>5</v>
      </c>
      <c r="D203" s="200"/>
      <c r="E203" s="200"/>
      <c r="F203" s="203">
        <f>E203-D203</f>
        <v>0</v>
      </c>
      <c r="G203" s="203">
        <f t="shared" si="29"/>
        <v>100</v>
      </c>
      <c r="H203" s="200">
        <f>(H204+H205)/2</f>
        <v>79.45</v>
      </c>
      <c r="I203" s="201">
        <f>(I204+I205)/2</f>
        <v>76.849999999999994</v>
      </c>
      <c r="J203" s="200"/>
      <c r="K203" s="195">
        <f>I203-J203</f>
        <v>76.849999999999994</v>
      </c>
      <c r="L203" s="171"/>
      <c r="M203" s="1"/>
      <c r="N203" s="15">
        <f>(N204+N205)/2</f>
        <v>76.84</v>
      </c>
      <c r="P203" s="26">
        <f>(P204+P205)/2</f>
        <v>100</v>
      </c>
    </row>
    <row r="204" spans="1:17" ht="46.8" x14ac:dyDescent="0.3">
      <c r="A204" s="264"/>
      <c r="B204" s="87" t="s">
        <v>194</v>
      </c>
      <c r="C204" s="167" t="s">
        <v>195</v>
      </c>
      <c r="D204" s="195">
        <v>68.400000000000006</v>
      </c>
      <c r="E204" s="195">
        <v>63.2</v>
      </c>
      <c r="F204" s="195">
        <f>E204-D204</f>
        <v>-5.2000000000000028</v>
      </c>
      <c r="G204" s="195">
        <f t="shared" si="29"/>
        <v>36.799999999999997</v>
      </c>
      <c r="H204" s="195">
        <v>68.400000000000006</v>
      </c>
      <c r="I204" s="195">
        <v>63.2</v>
      </c>
      <c r="J204" s="195">
        <v>91.3</v>
      </c>
      <c r="K204" s="195">
        <f>I204-J204</f>
        <v>-28.099999999999994</v>
      </c>
      <c r="L204" s="85" t="s">
        <v>340</v>
      </c>
      <c r="M204" s="31"/>
      <c r="N204" s="32">
        <f>E204</f>
        <v>63.2</v>
      </c>
      <c r="P204" s="5">
        <v>100</v>
      </c>
    </row>
    <row r="205" spans="1:17" x14ac:dyDescent="0.3">
      <c r="A205" s="265"/>
      <c r="B205" s="87" t="s">
        <v>196</v>
      </c>
      <c r="C205" s="167" t="s">
        <v>197</v>
      </c>
      <c r="D205" s="195">
        <v>90.5</v>
      </c>
      <c r="E205" s="195">
        <v>90.48</v>
      </c>
      <c r="F205" s="195">
        <f>E205-D205</f>
        <v>-1.9999999999996021E-2</v>
      </c>
      <c r="G205" s="195">
        <f t="shared" si="29"/>
        <v>9.519999999999996</v>
      </c>
      <c r="H205" s="195">
        <v>90.5</v>
      </c>
      <c r="I205" s="195">
        <v>90.5</v>
      </c>
      <c r="J205" s="195">
        <v>98.6</v>
      </c>
      <c r="K205" s="195">
        <f>I205-J205</f>
        <v>-8.0999999999999943</v>
      </c>
      <c r="L205" s="85"/>
      <c r="M205" s="2"/>
      <c r="N205" s="32">
        <f>E205</f>
        <v>90.48</v>
      </c>
      <c r="P205" s="5">
        <v>100</v>
      </c>
    </row>
    <row r="206" spans="1:17" x14ac:dyDescent="0.3">
      <c r="A206" s="78" t="s">
        <v>202</v>
      </c>
      <c r="B206" s="87"/>
      <c r="C206" s="167"/>
      <c r="D206" s="195"/>
      <c r="E206" s="195"/>
      <c r="F206" s="195"/>
      <c r="G206" s="195"/>
      <c r="H206" s="203">
        <f>(H203+H200+H195+H178+H157)/5</f>
        <v>64.054000000000002</v>
      </c>
      <c r="I206" s="203">
        <f>(I203+I200+I195+I178+I157)/5</f>
        <v>70.781666666666666</v>
      </c>
      <c r="J206" s="195"/>
      <c r="K206" s="195"/>
      <c r="L206" s="85"/>
      <c r="M206" s="2"/>
      <c r="N206" s="37"/>
    </row>
    <row r="207" spans="1:17" x14ac:dyDescent="0.3">
      <c r="A207" s="266" t="s">
        <v>41</v>
      </c>
      <c r="B207" s="90" t="s">
        <v>97</v>
      </c>
      <c r="C207" s="165">
        <v>1</v>
      </c>
      <c r="D207" s="200"/>
      <c r="E207" s="200"/>
      <c r="F207" s="203">
        <f>E207-D207</f>
        <v>0</v>
      </c>
      <c r="G207" s="203">
        <f t="shared" si="29"/>
        <v>100</v>
      </c>
      <c r="H207" s="201">
        <f>(H210+H211+H212+H213+H214+H214+H215+H216+H219+H221)/10</f>
        <v>29.51</v>
      </c>
      <c r="I207" s="201">
        <f>(I210+I211+I212+I213+I214+I215+I216+I219+I221+I225)/10</f>
        <v>55.260000000000005</v>
      </c>
      <c r="J207" s="200"/>
      <c r="K207" s="195">
        <f>I207-J207</f>
        <v>55.260000000000005</v>
      </c>
      <c r="L207" s="171"/>
      <c r="M207" s="33" t="e">
        <f>(N207+N228+N245+N250)/4</f>
        <v>#VALUE!</v>
      </c>
      <c r="N207" s="15">
        <f>(N210+N211+N212+N213+N214+N215+N219+N216)/8</f>
        <v>56.575000000000003</v>
      </c>
      <c r="P207" s="16">
        <f>(P208+P209+P210+P211+P212+P213+P214+P215+P216+P217+P218+P219+P220+P221+P222+P223+P224+P226+P227)/19</f>
        <v>42.10526315789474</v>
      </c>
      <c r="Q207" s="17" t="e">
        <f>(P207+P228+P245+P250+P253)/5</f>
        <v>#REF!</v>
      </c>
    </row>
    <row r="208" spans="1:17" ht="62.4" x14ac:dyDescent="0.3">
      <c r="A208" s="264"/>
      <c r="B208" s="87" t="s">
        <v>283</v>
      </c>
      <c r="C208" s="167" t="s">
        <v>98</v>
      </c>
      <c r="D208" s="194" t="s">
        <v>56</v>
      </c>
      <c r="E208" s="194" t="s">
        <v>56</v>
      </c>
      <c r="F208" s="194" t="s">
        <v>56</v>
      </c>
      <c r="G208" s="194" t="s">
        <v>56</v>
      </c>
      <c r="H208" s="194" t="s">
        <v>56</v>
      </c>
      <c r="I208" s="194" t="s">
        <v>56</v>
      </c>
      <c r="J208" s="194" t="s">
        <v>56</v>
      </c>
      <c r="K208" s="195"/>
      <c r="L208" s="169" t="s">
        <v>99</v>
      </c>
      <c r="M208" s="1"/>
      <c r="N208" s="18" t="str">
        <f>E208</f>
        <v>-</v>
      </c>
      <c r="P208" s="5">
        <v>0</v>
      </c>
    </row>
    <row r="209" spans="1:16" ht="62.4" x14ac:dyDescent="0.3">
      <c r="A209" s="264"/>
      <c r="B209" s="87" t="s">
        <v>285</v>
      </c>
      <c r="C209" s="167" t="s">
        <v>100</v>
      </c>
      <c r="D209" s="194" t="s">
        <v>56</v>
      </c>
      <c r="E209" s="194" t="s">
        <v>56</v>
      </c>
      <c r="F209" s="194" t="s">
        <v>56</v>
      </c>
      <c r="G209" s="194" t="s">
        <v>56</v>
      </c>
      <c r="H209" s="194" t="s">
        <v>56</v>
      </c>
      <c r="I209" s="194" t="s">
        <v>56</v>
      </c>
      <c r="J209" s="194" t="s">
        <v>56</v>
      </c>
      <c r="K209" s="195"/>
      <c r="L209" s="169" t="s">
        <v>99</v>
      </c>
      <c r="M209" s="1"/>
      <c r="N209" s="18" t="str">
        <f>E209</f>
        <v>-</v>
      </c>
      <c r="P209" s="5">
        <v>0</v>
      </c>
    </row>
    <row r="210" spans="1:16" ht="31.2" x14ac:dyDescent="0.3">
      <c r="A210" s="267"/>
      <c r="B210" s="87" t="s">
        <v>101</v>
      </c>
      <c r="C210" s="167" t="s">
        <v>102</v>
      </c>
      <c r="D210" s="195">
        <v>0</v>
      </c>
      <c r="E210" s="195">
        <v>0</v>
      </c>
      <c r="F210" s="195">
        <f t="shared" ref="F210:F216" si="30">E210-D210</f>
        <v>0</v>
      </c>
      <c r="G210" s="195">
        <f t="shared" si="29"/>
        <v>100</v>
      </c>
      <c r="H210" s="195">
        <v>0</v>
      </c>
      <c r="I210" s="195">
        <v>0</v>
      </c>
      <c r="J210" s="195">
        <v>16.399999999999999</v>
      </c>
      <c r="K210" s="195">
        <f t="shared" ref="K210:K216" si="31">I210-J210</f>
        <v>-16.399999999999999</v>
      </c>
      <c r="L210" s="85"/>
      <c r="M210" s="1"/>
      <c r="N210" s="18">
        <f>E210</f>
        <v>0</v>
      </c>
      <c r="P210" s="5">
        <v>100</v>
      </c>
    </row>
    <row r="211" spans="1:16" ht="46.8" x14ac:dyDescent="0.3">
      <c r="A211" s="264"/>
      <c r="B211" s="87" t="s">
        <v>103</v>
      </c>
      <c r="C211" s="167" t="s">
        <v>104</v>
      </c>
      <c r="D211" s="197">
        <v>20</v>
      </c>
      <c r="E211" s="197">
        <v>77.8</v>
      </c>
      <c r="F211" s="195">
        <f t="shared" si="30"/>
        <v>57.8</v>
      </c>
      <c r="G211" s="195">
        <f t="shared" si="29"/>
        <v>22.200000000000003</v>
      </c>
      <c r="H211" s="195">
        <v>0</v>
      </c>
      <c r="I211" s="195">
        <v>0</v>
      </c>
      <c r="J211" s="195">
        <v>45.5</v>
      </c>
      <c r="K211" s="195">
        <f t="shared" si="31"/>
        <v>-45.5</v>
      </c>
      <c r="L211" s="181" t="s">
        <v>405</v>
      </c>
      <c r="M211" s="1"/>
      <c r="N211" s="22">
        <v>0</v>
      </c>
      <c r="P211" s="5">
        <v>100</v>
      </c>
    </row>
    <row r="212" spans="1:16" ht="62.4" x14ac:dyDescent="0.3">
      <c r="A212" s="264"/>
      <c r="B212" s="87" t="s">
        <v>105</v>
      </c>
      <c r="C212" s="167" t="s">
        <v>106</v>
      </c>
      <c r="D212" s="197">
        <v>0</v>
      </c>
      <c r="E212" s="197">
        <v>55.6</v>
      </c>
      <c r="F212" s="195">
        <f t="shared" si="30"/>
        <v>55.6</v>
      </c>
      <c r="G212" s="195">
        <f t="shared" si="29"/>
        <v>44.4</v>
      </c>
      <c r="H212" s="197">
        <v>0</v>
      </c>
      <c r="I212" s="197">
        <v>55.6</v>
      </c>
      <c r="J212" s="195">
        <v>69.099999999999994</v>
      </c>
      <c r="K212" s="195">
        <f t="shared" si="31"/>
        <v>-13.499999999999993</v>
      </c>
      <c r="L212" s="181" t="s">
        <v>414</v>
      </c>
      <c r="M212" s="1"/>
      <c r="N212" s="18">
        <f>E212</f>
        <v>55.6</v>
      </c>
      <c r="P212" s="5">
        <v>100</v>
      </c>
    </row>
    <row r="213" spans="1:16" ht="46.8" x14ac:dyDescent="0.3">
      <c r="A213" s="264"/>
      <c r="B213" s="87" t="s">
        <v>107</v>
      </c>
      <c r="C213" s="167" t="s">
        <v>108</v>
      </c>
      <c r="D213" s="195">
        <v>0</v>
      </c>
      <c r="E213" s="195">
        <v>0</v>
      </c>
      <c r="F213" s="195">
        <f t="shared" si="30"/>
        <v>0</v>
      </c>
      <c r="G213" s="195">
        <f t="shared" si="29"/>
        <v>100</v>
      </c>
      <c r="H213" s="195">
        <v>0</v>
      </c>
      <c r="I213" s="195">
        <v>0</v>
      </c>
      <c r="J213" s="195">
        <v>63.6</v>
      </c>
      <c r="K213" s="195">
        <f t="shared" si="31"/>
        <v>-63.6</v>
      </c>
      <c r="L213" s="170" t="s">
        <v>421</v>
      </c>
      <c r="M213" s="1"/>
      <c r="N213" s="18">
        <f>E213</f>
        <v>0</v>
      </c>
      <c r="P213" s="5">
        <v>100</v>
      </c>
    </row>
    <row r="214" spans="1:16" ht="46.8" x14ac:dyDescent="0.3">
      <c r="A214" s="264"/>
      <c r="B214" s="87" t="s">
        <v>109</v>
      </c>
      <c r="C214" s="167" t="s">
        <v>110</v>
      </c>
      <c r="D214" s="195">
        <v>0</v>
      </c>
      <c r="E214" s="195">
        <v>100</v>
      </c>
      <c r="F214" s="195">
        <f t="shared" si="30"/>
        <v>100</v>
      </c>
      <c r="G214" s="195">
        <f t="shared" si="29"/>
        <v>0</v>
      </c>
      <c r="H214" s="195">
        <v>0</v>
      </c>
      <c r="I214" s="195">
        <v>100</v>
      </c>
      <c r="J214" s="195">
        <v>100</v>
      </c>
      <c r="K214" s="195">
        <f t="shared" si="31"/>
        <v>0</v>
      </c>
      <c r="L214" s="85" t="s">
        <v>429</v>
      </c>
      <c r="M214" s="1"/>
      <c r="N214" s="18">
        <f>E214</f>
        <v>100</v>
      </c>
      <c r="P214" s="5">
        <v>100</v>
      </c>
    </row>
    <row r="215" spans="1:16" ht="62.4" x14ac:dyDescent="0.3">
      <c r="A215" s="264"/>
      <c r="B215" s="87" t="s">
        <v>111</v>
      </c>
      <c r="C215" s="167" t="s">
        <v>112</v>
      </c>
      <c r="D215" s="195">
        <v>0</v>
      </c>
      <c r="E215" s="195">
        <v>100</v>
      </c>
      <c r="F215" s="195">
        <f t="shared" si="30"/>
        <v>100</v>
      </c>
      <c r="G215" s="195">
        <f t="shared" si="29"/>
        <v>0</v>
      </c>
      <c r="H215" s="195">
        <v>0</v>
      </c>
      <c r="I215" s="195">
        <v>100</v>
      </c>
      <c r="J215" s="195">
        <v>100</v>
      </c>
      <c r="K215" s="195">
        <f t="shared" si="31"/>
        <v>0</v>
      </c>
      <c r="L215" s="170" t="s">
        <v>431</v>
      </c>
      <c r="M215" s="1"/>
      <c r="N215" s="18">
        <f>E215</f>
        <v>100</v>
      </c>
      <c r="P215" s="5">
        <v>100</v>
      </c>
    </row>
    <row r="216" spans="1:16" ht="31.2" x14ac:dyDescent="0.3">
      <c r="A216" s="264"/>
      <c r="B216" s="87" t="s">
        <v>113</v>
      </c>
      <c r="C216" s="167" t="s">
        <v>114</v>
      </c>
      <c r="D216" s="195">
        <v>100</v>
      </c>
      <c r="E216" s="195">
        <v>100</v>
      </c>
      <c r="F216" s="195">
        <f t="shared" si="30"/>
        <v>0</v>
      </c>
      <c r="G216" s="195">
        <f t="shared" si="29"/>
        <v>0</v>
      </c>
      <c r="H216" s="195">
        <v>100</v>
      </c>
      <c r="I216" s="195">
        <v>100</v>
      </c>
      <c r="J216" s="195">
        <v>100</v>
      </c>
      <c r="K216" s="195">
        <f t="shared" si="31"/>
        <v>0</v>
      </c>
      <c r="L216" s="85"/>
      <c r="M216" s="1"/>
      <c r="N216" s="22">
        <v>100</v>
      </c>
      <c r="P216" s="5">
        <v>100</v>
      </c>
    </row>
    <row r="217" spans="1:16" ht="140.4" x14ac:dyDescent="0.3">
      <c r="A217" s="264"/>
      <c r="B217" s="87" t="s">
        <v>286</v>
      </c>
      <c r="C217" s="167" t="s">
        <v>116</v>
      </c>
      <c r="D217" s="199" t="s">
        <v>56</v>
      </c>
      <c r="E217" s="199" t="s">
        <v>56</v>
      </c>
      <c r="F217" s="199" t="s">
        <v>56</v>
      </c>
      <c r="G217" s="199" t="s">
        <v>56</v>
      </c>
      <c r="H217" s="199" t="s">
        <v>56</v>
      </c>
      <c r="I217" s="199" t="s">
        <v>56</v>
      </c>
      <c r="J217" s="199" t="s">
        <v>56</v>
      </c>
      <c r="K217" s="195"/>
      <c r="L217" s="169" t="s">
        <v>204</v>
      </c>
      <c r="M217" s="1"/>
      <c r="N217" s="18" t="str">
        <f t="shared" ref="N217:N224" si="32">E217</f>
        <v>-</v>
      </c>
      <c r="P217" s="5">
        <v>0</v>
      </c>
    </row>
    <row r="218" spans="1:16" ht="124.8" x14ac:dyDescent="0.3">
      <c r="A218" s="264"/>
      <c r="B218" s="87" t="s">
        <v>118</v>
      </c>
      <c r="C218" s="167" t="s">
        <v>119</v>
      </c>
      <c r="D218" s="199" t="s">
        <v>56</v>
      </c>
      <c r="E218" s="199" t="s">
        <v>56</v>
      </c>
      <c r="F218" s="199" t="s">
        <v>56</v>
      </c>
      <c r="G218" s="199" t="s">
        <v>56</v>
      </c>
      <c r="H218" s="199" t="s">
        <v>56</v>
      </c>
      <c r="I218" s="199" t="s">
        <v>56</v>
      </c>
      <c r="J218" s="199" t="s">
        <v>56</v>
      </c>
      <c r="K218" s="195"/>
      <c r="L218" s="169" t="s">
        <v>204</v>
      </c>
      <c r="M218" s="1"/>
      <c r="N218" s="18" t="str">
        <f t="shared" si="32"/>
        <v>-</v>
      </c>
      <c r="P218" s="5">
        <v>0</v>
      </c>
    </row>
    <row r="219" spans="1:16" ht="46.8" x14ac:dyDescent="0.3">
      <c r="A219" s="264"/>
      <c r="B219" s="87" t="s">
        <v>120</v>
      </c>
      <c r="C219" s="167" t="s">
        <v>121</v>
      </c>
      <c r="D219" s="195">
        <v>95.1</v>
      </c>
      <c r="E219" s="195">
        <v>97</v>
      </c>
      <c r="F219" s="195">
        <f>E219-D219</f>
        <v>1.9000000000000057</v>
      </c>
      <c r="G219" s="195">
        <f>100-E219</f>
        <v>3</v>
      </c>
      <c r="H219" s="195">
        <v>95.1</v>
      </c>
      <c r="I219" s="195">
        <f>E219</f>
        <v>97</v>
      </c>
      <c r="J219" s="195">
        <v>97.6</v>
      </c>
      <c r="K219" s="195">
        <f>I219-J219</f>
        <v>-0.59999999999999432</v>
      </c>
      <c r="L219" s="85"/>
      <c r="M219" s="1"/>
      <c r="N219" s="18">
        <f t="shared" si="32"/>
        <v>97</v>
      </c>
      <c r="P219" s="5">
        <v>100</v>
      </c>
    </row>
    <row r="220" spans="1:16" ht="46.8" x14ac:dyDescent="0.3">
      <c r="A220" s="264"/>
      <c r="B220" s="87" t="s">
        <v>122</v>
      </c>
      <c r="C220" s="167" t="s">
        <v>123</v>
      </c>
      <c r="D220" s="199" t="s">
        <v>56</v>
      </c>
      <c r="E220" s="199" t="s">
        <v>56</v>
      </c>
      <c r="F220" s="199" t="s">
        <v>56</v>
      </c>
      <c r="G220" s="199" t="s">
        <v>56</v>
      </c>
      <c r="H220" s="199" t="s">
        <v>56</v>
      </c>
      <c r="I220" s="199" t="s">
        <v>56</v>
      </c>
      <c r="J220" s="199" t="s">
        <v>56</v>
      </c>
      <c r="K220" s="195"/>
      <c r="L220" s="169" t="s">
        <v>213</v>
      </c>
      <c r="M220" s="1"/>
      <c r="N220" s="18" t="str">
        <f t="shared" si="32"/>
        <v>-</v>
      </c>
      <c r="P220" s="5">
        <v>0</v>
      </c>
    </row>
    <row r="221" spans="1:16" ht="46.8" x14ac:dyDescent="0.3">
      <c r="A221" s="264"/>
      <c r="B221" s="87" t="s">
        <v>124</v>
      </c>
      <c r="C221" s="167" t="s">
        <v>125</v>
      </c>
      <c r="D221" s="199">
        <v>0</v>
      </c>
      <c r="E221" s="199">
        <v>0</v>
      </c>
      <c r="F221" s="199">
        <f>E221-D221</f>
        <v>0</v>
      </c>
      <c r="G221" s="199">
        <f>100-E221</f>
        <v>100</v>
      </c>
      <c r="H221" s="199">
        <v>100</v>
      </c>
      <c r="I221" s="199">
        <v>100</v>
      </c>
      <c r="J221" s="199">
        <v>100</v>
      </c>
      <c r="K221" s="195">
        <f>I221-J221</f>
        <v>0</v>
      </c>
      <c r="L221" s="85" t="s">
        <v>126</v>
      </c>
      <c r="N221" s="18">
        <f t="shared" si="32"/>
        <v>0</v>
      </c>
      <c r="P221" s="5">
        <v>0</v>
      </c>
    </row>
    <row r="222" spans="1:16" ht="46.8" x14ac:dyDescent="0.3">
      <c r="A222" s="264"/>
      <c r="B222" s="87" t="s">
        <v>127</v>
      </c>
      <c r="C222" s="167" t="s">
        <v>128</v>
      </c>
      <c r="D222" s="199" t="s">
        <v>56</v>
      </c>
      <c r="E222" s="199" t="s">
        <v>56</v>
      </c>
      <c r="F222" s="199" t="s">
        <v>56</v>
      </c>
      <c r="G222" s="199" t="s">
        <v>56</v>
      </c>
      <c r="H222" s="199" t="s">
        <v>56</v>
      </c>
      <c r="I222" s="199" t="s">
        <v>56</v>
      </c>
      <c r="J222" s="199" t="s">
        <v>56</v>
      </c>
      <c r="K222" s="195"/>
      <c r="L222" s="85" t="s">
        <v>214</v>
      </c>
      <c r="N222" s="18" t="str">
        <f t="shared" si="32"/>
        <v>-</v>
      </c>
      <c r="P222" s="5">
        <v>0</v>
      </c>
    </row>
    <row r="223" spans="1:16" ht="46.8" x14ac:dyDescent="0.3">
      <c r="A223" s="264"/>
      <c r="B223" s="87" t="s">
        <v>130</v>
      </c>
      <c r="C223" s="167" t="s">
        <v>131</v>
      </c>
      <c r="D223" s="199" t="s">
        <v>56</v>
      </c>
      <c r="E223" s="199" t="s">
        <v>56</v>
      </c>
      <c r="F223" s="199" t="s">
        <v>56</v>
      </c>
      <c r="G223" s="199" t="s">
        <v>56</v>
      </c>
      <c r="H223" s="199" t="s">
        <v>56</v>
      </c>
      <c r="I223" s="199" t="s">
        <v>56</v>
      </c>
      <c r="J223" s="199" t="s">
        <v>56</v>
      </c>
      <c r="K223" s="195"/>
      <c r="L223" s="85" t="s">
        <v>214</v>
      </c>
      <c r="M223" s="1"/>
      <c r="N223" s="18" t="str">
        <f t="shared" si="32"/>
        <v>-</v>
      </c>
      <c r="P223" s="5">
        <v>0</v>
      </c>
    </row>
    <row r="224" spans="1:16" ht="46.8" x14ac:dyDescent="0.3">
      <c r="A224" s="264"/>
      <c r="B224" s="87" t="s">
        <v>132</v>
      </c>
      <c r="C224" s="167" t="s">
        <v>133</v>
      </c>
      <c r="D224" s="199" t="s">
        <v>56</v>
      </c>
      <c r="E224" s="199" t="s">
        <v>56</v>
      </c>
      <c r="F224" s="199" t="s">
        <v>56</v>
      </c>
      <c r="G224" s="199" t="s">
        <v>56</v>
      </c>
      <c r="H224" s="199" t="s">
        <v>56</v>
      </c>
      <c r="I224" s="199" t="s">
        <v>56</v>
      </c>
      <c r="J224" s="199" t="s">
        <v>56</v>
      </c>
      <c r="K224" s="195"/>
      <c r="L224" s="85" t="s">
        <v>214</v>
      </c>
      <c r="M224" s="1"/>
      <c r="N224" s="18" t="str">
        <f t="shared" si="32"/>
        <v>-</v>
      </c>
      <c r="P224" s="5">
        <v>0</v>
      </c>
    </row>
    <row r="225" spans="1:16" ht="46.8" x14ac:dyDescent="0.3">
      <c r="A225" s="264"/>
      <c r="B225" s="87" t="s">
        <v>74</v>
      </c>
      <c r="C225" s="167" t="s">
        <v>134</v>
      </c>
      <c r="D225" s="199">
        <v>0</v>
      </c>
      <c r="E225" s="199">
        <v>0</v>
      </c>
      <c r="F225" s="199">
        <f>E225-D225</f>
        <v>0</v>
      </c>
      <c r="G225" s="199">
        <f>100-E225</f>
        <v>100</v>
      </c>
      <c r="H225" s="199">
        <v>0</v>
      </c>
      <c r="I225" s="199">
        <v>0</v>
      </c>
      <c r="J225" s="199">
        <v>30</v>
      </c>
      <c r="K225" s="195">
        <f>I225-J225</f>
        <v>-30</v>
      </c>
      <c r="L225" s="85" t="s">
        <v>135</v>
      </c>
      <c r="M225" s="1"/>
      <c r="N225" s="18"/>
    </row>
    <row r="226" spans="1:16" ht="46.8" x14ac:dyDescent="0.3">
      <c r="A226" s="264"/>
      <c r="B226" s="87" t="s">
        <v>136</v>
      </c>
      <c r="C226" s="167" t="s">
        <v>137</v>
      </c>
      <c r="D226" s="199" t="s">
        <v>56</v>
      </c>
      <c r="E226" s="199" t="s">
        <v>56</v>
      </c>
      <c r="F226" s="199" t="s">
        <v>56</v>
      </c>
      <c r="G226" s="199" t="s">
        <v>56</v>
      </c>
      <c r="H226" s="199" t="s">
        <v>56</v>
      </c>
      <c r="I226" s="199" t="s">
        <v>56</v>
      </c>
      <c r="J226" s="199" t="s">
        <v>56</v>
      </c>
      <c r="K226" s="195"/>
      <c r="L226" s="85" t="s">
        <v>215</v>
      </c>
      <c r="M226" s="1"/>
      <c r="N226" s="18" t="str">
        <f>E226</f>
        <v>-</v>
      </c>
      <c r="P226" s="5">
        <v>0</v>
      </c>
    </row>
    <row r="227" spans="1:16" ht="62.4" x14ac:dyDescent="0.3">
      <c r="A227" s="264"/>
      <c r="B227" s="87" t="s">
        <v>139</v>
      </c>
      <c r="C227" s="167" t="s">
        <v>140</v>
      </c>
      <c r="D227" s="199" t="s">
        <v>56</v>
      </c>
      <c r="E227" s="199" t="s">
        <v>56</v>
      </c>
      <c r="F227" s="199" t="s">
        <v>56</v>
      </c>
      <c r="G227" s="199" t="s">
        <v>56</v>
      </c>
      <c r="H227" s="199" t="s">
        <v>56</v>
      </c>
      <c r="I227" s="199" t="s">
        <v>56</v>
      </c>
      <c r="J227" s="199" t="s">
        <v>56</v>
      </c>
      <c r="K227" s="195"/>
      <c r="L227" s="85" t="s">
        <v>141</v>
      </c>
      <c r="M227" s="1"/>
      <c r="N227" s="22" t="str">
        <f>E227</f>
        <v>-</v>
      </c>
      <c r="P227" s="5">
        <v>0</v>
      </c>
    </row>
    <row r="228" spans="1:16" x14ac:dyDescent="0.3">
      <c r="A228" s="264"/>
      <c r="B228" s="90" t="s">
        <v>142</v>
      </c>
      <c r="C228" s="165">
        <v>2</v>
      </c>
      <c r="D228" s="200"/>
      <c r="E228" s="200"/>
      <c r="F228" s="203">
        <f>E228-D228</f>
        <v>0</v>
      </c>
      <c r="G228" s="203">
        <f>100-E228</f>
        <v>100</v>
      </c>
      <c r="H228" s="201">
        <f>(H230+H231+H232+H233+H243+H244)/6</f>
        <v>63.333333333333336</v>
      </c>
      <c r="I228" s="201">
        <f>(I230+I231+I232+I233+I243+I244)/6</f>
        <v>68.333333333333329</v>
      </c>
      <c r="J228" s="200"/>
      <c r="K228" s="195">
        <f>I228-J228</f>
        <v>68.333333333333329</v>
      </c>
      <c r="L228" s="171"/>
      <c r="M228" s="1"/>
      <c r="N228" s="15" t="e">
        <f>(N230+N231+N232+N233+N242+N243+N244)/7</f>
        <v>#VALUE!</v>
      </c>
      <c r="P228" s="16" t="e">
        <f>(P229+P230+P231+P232+P233+P234+P235+P236+P237+#REF!+P238+P239+P240+P241+P243+P242+P244)/17</f>
        <v>#REF!</v>
      </c>
    </row>
    <row r="229" spans="1:16" ht="46.8" x14ac:dyDescent="0.3">
      <c r="A229" s="264"/>
      <c r="B229" s="87" t="s">
        <v>143</v>
      </c>
      <c r="C229" s="167" t="s">
        <v>144</v>
      </c>
      <c r="D229" s="199" t="s">
        <v>56</v>
      </c>
      <c r="E229" s="199" t="s">
        <v>56</v>
      </c>
      <c r="F229" s="199" t="s">
        <v>56</v>
      </c>
      <c r="G229" s="199" t="s">
        <v>56</v>
      </c>
      <c r="H229" s="199" t="s">
        <v>56</v>
      </c>
      <c r="I229" s="199" t="s">
        <v>56</v>
      </c>
      <c r="J229" s="199" t="s">
        <v>56</v>
      </c>
      <c r="K229" s="195"/>
      <c r="L229" s="169" t="s">
        <v>208</v>
      </c>
      <c r="M229" s="1"/>
      <c r="N229" s="18" t="str">
        <f>E229</f>
        <v>-</v>
      </c>
      <c r="P229" s="5">
        <v>100</v>
      </c>
    </row>
    <row r="230" spans="1:16" x14ac:dyDescent="0.3">
      <c r="A230" s="264"/>
      <c r="B230" s="87" t="s">
        <v>145</v>
      </c>
      <c r="C230" s="167" t="s">
        <v>146</v>
      </c>
      <c r="D230" s="195">
        <v>99.9</v>
      </c>
      <c r="E230" s="195">
        <v>99.9</v>
      </c>
      <c r="F230" s="195">
        <f>E230-D230</f>
        <v>0</v>
      </c>
      <c r="G230" s="195">
        <f>100-E230</f>
        <v>9.9999999999994316E-2</v>
      </c>
      <c r="H230" s="195">
        <v>100</v>
      </c>
      <c r="I230" s="195">
        <v>100</v>
      </c>
      <c r="J230" s="195">
        <v>94.3</v>
      </c>
      <c r="K230" s="195">
        <f>I230-J230</f>
        <v>5.7000000000000028</v>
      </c>
      <c r="L230" s="85"/>
      <c r="M230" s="1"/>
      <c r="N230" s="23">
        <f>I230</f>
        <v>100</v>
      </c>
      <c r="P230" s="5">
        <v>100</v>
      </c>
    </row>
    <row r="231" spans="1:16" x14ac:dyDescent="0.3">
      <c r="A231" s="264"/>
      <c r="B231" s="87" t="s">
        <v>147</v>
      </c>
      <c r="C231" s="167" t="s">
        <v>148</v>
      </c>
      <c r="D231" s="195">
        <v>9.4</v>
      </c>
      <c r="E231" s="195">
        <v>10.9</v>
      </c>
      <c r="F231" s="195">
        <f>E231-D231</f>
        <v>1.5</v>
      </c>
      <c r="G231" s="195">
        <f>50-E231</f>
        <v>39.1</v>
      </c>
      <c r="H231" s="195">
        <v>100</v>
      </c>
      <c r="I231" s="195">
        <v>100</v>
      </c>
      <c r="J231" s="195">
        <v>80.5</v>
      </c>
      <c r="K231" s="195">
        <f>I231-J231</f>
        <v>19.5</v>
      </c>
      <c r="L231" s="85"/>
      <c r="M231" s="1"/>
      <c r="N231" s="22">
        <v>100</v>
      </c>
      <c r="P231" s="5">
        <v>100</v>
      </c>
    </row>
    <row r="232" spans="1:16" ht="31.2" x14ac:dyDescent="0.3">
      <c r="A232" s="264"/>
      <c r="B232" s="87" t="s">
        <v>149</v>
      </c>
      <c r="C232" s="167" t="s">
        <v>150</v>
      </c>
      <c r="D232" s="195">
        <v>8</v>
      </c>
      <c r="E232" s="195">
        <v>1</v>
      </c>
      <c r="F232" s="195">
        <f>E232-D232</f>
        <v>-7</v>
      </c>
      <c r="G232" s="195">
        <f>0-E232</f>
        <v>-1</v>
      </c>
      <c r="H232" s="195">
        <v>30</v>
      </c>
      <c r="I232" s="195">
        <v>80</v>
      </c>
      <c r="J232" s="195">
        <v>90</v>
      </c>
      <c r="K232" s="195">
        <f>I232-J232</f>
        <v>-10</v>
      </c>
      <c r="L232" s="85"/>
      <c r="M232" s="1"/>
      <c r="N232" s="18">
        <f>I232</f>
        <v>80</v>
      </c>
      <c r="P232" s="5">
        <v>100</v>
      </c>
    </row>
    <row r="233" spans="1:16" ht="31.2" x14ac:dyDescent="0.3">
      <c r="A233" s="264"/>
      <c r="B233" s="87" t="s">
        <v>151</v>
      </c>
      <c r="C233" s="167" t="s">
        <v>152</v>
      </c>
      <c r="D233" s="195">
        <v>10</v>
      </c>
      <c r="E233" s="195">
        <v>5</v>
      </c>
      <c r="F233" s="195">
        <f>E233-D233</f>
        <v>-5</v>
      </c>
      <c r="G233" s="195">
        <f>0-E233</f>
        <v>-5</v>
      </c>
      <c r="H233" s="195">
        <v>0</v>
      </c>
      <c r="I233" s="195">
        <v>0</v>
      </c>
      <c r="J233" s="195">
        <v>5</v>
      </c>
      <c r="K233" s="195">
        <f>I233-J233</f>
        <v>-5</v>
      </c>
      <c r="L233" s="85"/>
      <c r="M233" s="6"/>
      <c r="N233" s="23">
        <v>0</v>
      </c>
    </row>
    <row r="234" spans="1:16" ht="62.4" x14ac:dyDescent="0.3">
      <c r="A234" s="264"/>
      <c r="B234" s="87" t="s">
        <v>289</v>
      </c>
      <c r="C234" s="167" t="s">
        <v>153</v>
      </c>
      <c r="D234" s="199" t="s">
        <v>56</v>
      </c>
      <c r="E234" s="199" t="s">
        <v>56</v>
      </c>
      <c r="F234" s="199" t="s">
        <v>56</v>
      </c>
      <c r="G234" s="199" t="s">
        <v>56</v>
      </c>
      <c r="H234" s="199" t="s">
        <v>56</v>
      </c>
      <c r="I234" s="199" t="s">
        <v>56</v>
      </c>
      <c r="J234" s="199" t="s">
        <v>56</v>
      </c>
      <c r="K234" s="195"/>
      <c r="L234" s="169" t="s">
        <v>99</v>
      </c>
      <c r="M234" s="1"/>
      <c r="N234" s="18" t="str">
        <f t="shared" ref="N234:N241" si="33">E234</f>
        <v>-</v>
      </c>
      <c r="P234" s="5">
        <v>0</v>
      </c>
    </row>
    <row r="235" spans="1:16" ht="62.4" x14ac:dyDescent="0.3">
      <c r="A235" s="264"/>
      <c r="B235" s="87" t="s">
        <v>290</v>
      </c>
      <c r="C235" s="167" t="s">
        <v>154</v>
      </c>
      <c r="D235" s="194" t="s">
        <v>56</v>
      </c>
      <c r="E235" s="194" t="s">
        <v>56</v>
      </c>
      <c r="F235" s="194" t="s">
        <v>56</v>
      </c>
      <c r="G235" s="194" t="s">
        <v>56</v>
      </c>
      <c r="H235" s="194" t="s">
        <v>56</v>
      </c>
      <c r="I235" s="194" t="s">
        <v>56</v>
      </c>
      <c r="J235" s="194" t="s">
        <v>56</v>
      </c>
      <c r="K235" s="195"/>
      <c r="L235" s="169" t="s">
        <v>99</v>
      </c>
      <c r="M235" s="1"/>
      <c r="N235" s="18" t="str">
        <f t="shared" si="33"/>
        <v>-</v>
      </c>
      <c r="P235" s="5">
        <v>0</v>
      </c>
    </row>
    <row r="236" spans="1:16" ht="62.4" x14ac:dyDescent="0.3">
      <c r="A236" s="264"/>
      <c r="B236" s="87" t="s">
        <v>155</v>
      </c>
      <c r="C236" s="167" t="s">
        <v>156</v>
      </c>
      <c r="D236" s="194" t="s">
        <v>56</v>
      </c>
      <c r="E236" s="194" t="s">
        <v>56</v>
      </c>
      <c r="F236" s="194" t="s">
        <v>56</v>
      </c>
      <c r="G236" s="199" t="s">
        <v>56</v>
      </c>
      <c r="H236" s="194" t="s">
        <v>56</v>
      </c>
      <c r="I236" s="204"/>
      <c r="J236" s="194" t="s">
        <v>56</v>
      </c>
      <c r="K236" s="195"/>
      <c r="L236" s="85"/>
      <c r="M236" s="1"/>
      <c r="N236" s="22" t="str">
        <f t="shared" si="33"/>
        <v>-</v>
      </c>
      <c r="P236" s="5">
        <v>0</v>
      </c>
    </row>
    <row r="237" spans="1:16" ht="46.8" x14ac:dyDescent="0.3">
      <c r="A237" s="264"/>
      <c r="B237" s="87" t="s">
        <v>158</v>
      </c>
      <c r="C237" s="167" t="s">
        <v>159</v>
      </c>
      <c r="D237" s="194" t="s">
        <v>56</v>
      </c>
      <c r="E237" s="194" t="s">
        <v>56</v>
      </c>
      <c r="F237" s="194" t="s">
        <v>56</v>
      </c>
      <c r="G237" s="194" t="s">
        <v>56</v>
      </c>
      <c r="H237" s="194" t="s">
        <v>56</v>
      </c>
      <c r="I237" s="194" t="s">
        <v>56</v>
      </c>
      <c r="J237" s="194" t="s">
        <v>56</v>
      </c>
      <c r="K237" s="195"/>
      <c r="L237" s="85" t="s">
        <v>217</v>
      </c>
      <c r="M237" s="1"/>
      <c r="N237" s="22" t="str">
        <f t="shared" si="33"/>
        <v>-</v>
      </c>
      <c r="P237" s="5">
        <v>0</v>
      </c>
    </row>
    <row r="238" spans="1:16" ht="31.2" x14ac:dyDescent="0.3">
      <c r="A238" s="264"/>
      <c r="B238" s="87" t="s">
        <v>161</v>
      </c>
      <c r="C238" s="167" t="s">
        <v>162</v>
      </c>
      <c r="D238" s="194" t="s">
        <v>56</v>
      </c>
      <c r="E238" s="194" t="s">
        <v>56</v>
      </c>
      <c r="F238" s="194" t="s">
        <v>56</v>
      </c>
      <c r="G238" s="194" t="s">
        <v>56</v>
      </c>
      <c r="H238" s="194" t="s">
        <v>56</v>
      </c>
      <c r="I238" s="194" t="s">
        <v>56</v>
      </c>
      <c r="J238" s="194" t="s">
        <v>56</v>
      </c>
      <c r="K238" s="195"/>
      <c r="L238" s="85" t="s">
        <v>218</v>
      </c>
      <c r="M238" s="1"/>
      <c r="N238" s="22" t="str">
        <f t="shared" si="33"/>
        <v>-</v>
      </c>
      <c r="P238" s="5">
        <v>0</v>
      </c>
    </row>
    <row r="239" spans="1:16" ht="31.2" x14ac:dyDescent="0.3">
      <c r="A239" s="264"/>
      <c r="B239" s="87" t="s">
        <v>164</v>
      </c>
      <c r="C239" s="167" t="s">
        <v>165</v>
      </c>
      <c r="D239" s="194" t="s">
        <v>56</v>
      </c>
      <c r="E239" s="194" t="s">
        <v>56</v>
      </c>
      <c r="F239" s="194" t="s">
        <v>56</v>
      </c>
      <c r="G239" s="194" t="s">
        <v>56</v>
      </c>
      <c r="H239" s="194" t="s">
        <v>56</v>
      </c>
      <c r="I239" s="194" t="s">
        <v>56</v>
      </c>
      <c r="J239" s="194" t="s">
        <v>56</v>
      </c>
      <c r="K239" s="195"/>
      <c r="L239" s="169" t="s">
        <v>219</v>
      </c>
      <c r="M239" s="29" t="s">
        <v>221</v>
      </c>
      <c r="N239" s="22" t="str">
        <f t="shared" si="33"/>
        <v>-</v>
      </c>
      <c r="P239" s="5">
        <v>0</v>
      </c>
    </row>
    <row r="240" spans="1:16" ht="31.2" x14ac:dyDescent="0.3">
      <c r="A240" s="264"/>
      <c r="B240" s="87" t="s">
        <v>167</v>
      </c>
      <c r="C240" s="167" t="s">
        <v>168</v>
      </c>
      <c r="D240" s="194" t="s">
        <v>56</v>
      </c>
      <c r="E240" s="194" t="s">
        <v>56</v>
      </c>
      <c r="F240" s="194" t="s">
        <v>56</v>
      </c>
      <c r="G240" s="194" t="s">
        <v>56</v>
      </c>
      <c r="H240" s="194" t="s">
        <v>56</v>
      </c>
      <c r="I240" s="194" t="s">
        <v>56</v>
      </c>
      <c r="J240" s="194" t="s">
        <v>56</v>
      </c>
      <c r="K240" s="195"/>
      <c r="L240" s="169" t="s">
        <v>220</v>
      </c>
      <c r="M240" s="1"/>
      <c r="N240" s="22" t="str">
        <f t="shared" si="33"/>
        <v>-</v>
      </c>
      <c r="P240" s="5">
        <v>0</v>
      </c>
    </row>
    <row r="241" spans="1:16" x14ac:dyDescent="0.3">
      <c r="A241" s="264"/>
      <c r="B241" s="87" t="s">
        <v>169</v>
      </c>
      <c r="C241" s="167" t="s">
        <v>170</v>
      </c>
      <c r="D241" s="194" t="s">
        <v>56</v>
      </c>
      <c r="E241" s="194" t="s">
        <v>56</v>
      </c>
      <c r="F241" s="194" t="s">
        <v>56</v>
      </c>
      <c r="G241" s="194" t="s">
        <v>56</v>
      </c>
      <c r="H241" s="194" t="s">
        <v>56</v>
      </c>
      <c r="I241" s="194" t="s">
        <v>56</v>
      </c>
      <c r="J241" s="194" t="s">
        <v>56</v>
      </c>
      <c r="K241" s="195"/>
      <c r="L241" s="169" t="s">
        <v>171</v>
      </c>
      <c r="M241" s="1"/>
      <c r="N241" s="22" t="str">
        <f t="shared" si="33"/>
        <v>-</v>
      </c>
      <c r="P241" s="5">
        <v>0</v>
      </c>
    </row>
    <row r="242" spans="1:16" ht="31.2" x14ac:dyDescent="0.3">
      <c r="A242" s="264"/>
      <c r="B242" s="87" t="s">
        <v>172</v>
      </c>
      <c r="C242" s="167" t="s">
        <v>173</v>
      </c>
      <c r="D242" s="194" t="s">
        <v>56</v>
      </c>
      <c r="E242" s="194" t="s">
        <v>56</v>
      </c>
      <c r="F242" s="194" t="s">
        <v>56</v>
      </c>
      <c r="G242" s="194" t="s">
        <v>56</v>
      </c>
      <c r="H242" s="194" t="s">
        <v>56</v>
      </c>
      <c r="I242" s="194" t="s">
        <v>56</v>
      </c>
      <c r="J242" s="199" t="s">
        <v>56</v>
      </c>
      <c r="K242" s="195" t="s">
        <v>56</v>
      </c>
      <c r="L242" s="183" t="s">
        <v>305</v>
      </c>
      <c r="M242" s="1"/>
      <c r="N242" s="24" t="s">
        <v>56</v>
      </c>
      <c r="P242" s="5">
        <v>100</v>
      </c>
    </row>
    <row r="243" spans="1:16" ht="46.8" x14ac:dyDescent="0.3">
      <c r="A243" s="264"/>
      <c r="B243" s="87" t="s">
        <v>174</v>
      </c>
      <c r="C243" s="167" t="s">
        <v>175</v>
      </c>
      <c r="D243" s="202">
        <v>1.2</v>
      </c>
      <c r="E243" s="202">
        <v>1.7</v>
      </c>
      <c r="F243" s="195">
        <f t="shared" ref="F243:F251" si="34">E243-D243</f>
        <v>0.5</v>
      </c>
      <c r="G243" s="195">
        <f>5-E243</f>
        <v>3.3</v>
      </c>
      <c r="H243" s="195">
        <v>100</v>
      </c>
      <c r="I243" s="195">
        <v>100</v>
      </c>
      <c r="J243" s="195">
        <v>100</v>
      </c>
      <c r="K243" s="195">
        <f t="shared" ref="K243:K305" si="35">I243-J243</f>
        <v>0</v>
      </c>
      <c r="L243" s="184" t="s">
        <v>364</v>
      </c>
      <c r="M243" s="1"/>
      <c r="N243" s="25">
        <v>100</v>
      </c>
      <c r="P243" s="5">
        <v>100</v>
      </c>
    </row>
    <row r="244" spans="1:16" ht="62.4" x14ac:dyDescent="0.3">
      <c r="A244" s="264"/>
      <c r="B244" s="87" t="s">
        <v>176</v>
      </c>
      <c r="C244" s="167" t="s">
        <v>177</v>
      </c>
      <c r="D244" s="197">
        <v>0.4</v>
      </c>
      <c r="E244" s="197">
        <v>0.84</v>
      </c>
      <c r="F244" s="195">
        <f t="shared" si="34"/>
        <v>0.43999999999999995</v>
      </c>
      <c r="G244" s="195">
        <f>0-E244</f>
        <v>-0.84</v>
      </c>
      <c r="H244" s="195">
        <v>50</v>
      </c>
      <c r="I244" s="195">
        <v>30</v>
      </c>
      <c r="J244" s="195">
        <v>73.599999999999994</v>
      </c>
      <c r="K244" s="195">
        <f t="shared" si="35"/>
        <v>-43.599999999999994</v>
      </c>
      <c r="L244" s="184" t="s">
        <v>332</v>
      </c>
      <c r="M244" s="1"/>
      <c r="N244" s="25">
        <v>100</v>
      </c>
      <c r="P244" s="5">
        <v>100</v>
      </c>
    </row>
    <row r="245" spans="1:16" x14ac:dyDescent="0.3">
      <c r="A245" s="264"/>
      <c r="B245" s="90" t="s">
        <v>178</v>
      </c>
      <c r="C245" s="165">
        <v>3</v>
      </c>
      <c r="D245" s="200"/>
      <c r="E245" s="200"/>
      <c r="F245" s="203">
        <f t="shared" si="34"/>
        <v>0</v>
      </c>
      <c r="G245" s="203">
        <f t="shared" ref="G245:G266" si="36">100-E245</f>
        <v>100</v>
      </c>
      <c r="H245" s="201">
        <f>(H246+H247+H248+H249)/4</f>
        <v>51.075000000000003</v>
      </c>
      <c r="I245" s="201">
        <f>(I246+I247+I248+I249)/4</f>
        <v>52.075000000000003</v>
      </c>
      <c r="J245" s="200"/>
      <c r="K245" s="195">
        <f t="shared" si="35"/>
        <v>52.075000000000003</v>
      </c>
      <c r="L245" s="171"/>
      <c r="M245" s="1"/>
      <c r="N245" s="15">
        <f>(N246+N247+N248+N249)/4</f>
        <v>52.075000000000003</v>
      </c>
      <c r="P245" s="26">
        <f>(P246+P247+P248+P249)/4</f>
        <v>100</v>
      </c>
    </row>
    <row r="246" spans="1:16" ht="46.8" x14ac:dyDescent="0.3">
      <c r="A246" s="264"/>
      <c r="B246" s="87" t="s">
        <v>179</v>
      </c>
      <c r="C246" s="167" t="s">
        <v>180</v>
      </c>
      <c r="D246" s="195">
        <v>100</v>
      </c>
      <c r="E246" s="195">
        <v>100</v>
      </c>
      <c r="F246" s="195">
        <f t="shared" si="34"/>
        <v>0</v>
      </c>
      <c r="G246" s="195">
        <f t="shared" si="36"/>
        <v>0</v>
      </c>
      <c r="H246" s="195">
        <v>100</v>
      </c>
      <c r="I246" s="195">
        <v>100</v>
      </c>
      <c r="J246" s="195">
        <v>100</v>
      </c>
      <c r="K246" s="195">
        <f t="shared" si="35"/>
        <v>0</v>
      </c>
      <c r="L246" s="185" t="s">
        <v>369</v>
      </c>
      <c r="M246" s="1"/>
      <c r="N246" s="18">
        <f>E246</f>
        <v>100</v>
      </c>
      <c r="P246" s="5">
        <v>100</v>
      </c>
    </row>
    <row r="247" spans="1:16" x14ac:dyDescent="0.3">
      <c r="A247" s="264"/>
      <c r="B247" s="87" t="s">
        <v>181</v>
      </c>
      <c r="C247" s="167" t="s">
        <v>182</v>
      </c>
      <c r="D247" s="195">
        <v>100</v>
      </c>
      <c r="E247" s="195">
        <v>100</v>
      </c>
      <c r="F247" s="195">
        <f t="shared" si="34"/>
        <v>0</v>
      </c>
      <c r="G247" s="195">
        <f t="shared" si="36"/>
        <v>0</v>
      </c>
      <c r="H247" s="195">
        <v>100</v>
      </c>
      <c r="I247" s="195">
        <v>100</v>
      </c>
      <c r="J247" s="195">
        <v>100</v>
      </c>
      <c r="K247" s="195">
        <f t="shared" si="35"/>
        <v>0</v>
      </c>
      <c r="L247" s="85"/>
      <c r="M247" s="1"/>
      <c r="N247" s="22">
        <f>E247</f>
        <v>100</v>
      </c>
      <c r="P247" s="5">
        <v>100</v>
      </c>
    </row>
    <row r="248" spans="1:16" ht="62.4" x14ac:dyDescent="0.3">
      <c r="A248" s="264"/>
      <c r="B248" s="87" t="s">
        <v>183</v>
      </c>
      <c r="C248" s="167" t="s">
        <v>184</v>
      </c>
      <c r="D248" s="197">
        <v>4.3</v>
      </c>
      <c r="E248" s="197">
        <v>8.3000000000000007</v>
      </c>
      <c r="F248" s="195">
        <f t="shared" si="34"/>
        <v>4.0000000000000009</v>
      </c>
      <c r="G248" s="195">
        <f t="shared" si="36"/>
        <v>91.7</v>
      </c>
      <c r="H248" s="197">
        <v>4.3</v>
      </c>
      <c r="I248" s="197">
        <v>8.3000000000000007</v>
      </c>
      <c r="J248" s="195">
        <v>66.5</v>
      </c>
      <c r="K248" s="195">
        <f t="shared" si="35"/>
        <v>-58.2</v>
      </c>
      <c r="L248" s="181" t="s">
        <v>352</v>
      </c>
      <c r="M248" s="1"/>
      <c r="N248" s="18">
        <f>E248</f>
        <v>8.3000000000000007</v>
      </c>
      <c r="P248" s="5">
        <v>100</v>
      </c>
    </row>
    <row r="249" spans="1:16" ht="62.4" x14ac:dyDescent="0.3">
      <c r="A249" s="264"/>
      <c r="B249" s="87" t="s">
        <v>185</v>
      </c>
      <c r="C249" s="167" t="s">
        <v>186</v>
      </c>
      <c r="D249" s="197">
        <v>8.6999999999999993</v>
      </c>
      <c r="E249" s="197">
        <v>16.7</v>
      </c>
      <c r="F249" s="195">
        <f t="shared" si="34"/>
        <v>8</v>
      </c>
      <c r="G249" s="195">
        <f t="shared" si="36"/>
        <v>83.3</v>
      </c>
      <c r="H249" s="195">
        <v>0</v>
      </c>
      <c r="I249" s="195">
        <v>0</v>
      </c>
      <c r="J249" s="195">
        <v>36.4</v>
      </c>
      <c r="K249" s="195">
        <f t="shared" si="35"/>
        <v>-36.4</v>
      </c>
      <c r="L249" s="217" t="s">
        <v>343</v>
      </c>
      <c r="M249" s="1"/>
      <c r="N249" s="22">
        <v>0</v>
      </c>
      <c r="P249" s="5">
        <v>100</v>
      </c>
    </row>
    <row r="250" spans="1:16" x14ac:dyDescent="0.3">
      <c r="A250" s="264"/>
      <c r="B250" s="90" t="s">
        <v>187</v>
      </c>
      <c r="C250" s="165">
        <v>4</v>
      </c>
      <c r="D250" s="200"/>
      <c r="E250" s="200"/>
      <c r="F250" s="203">
        <f t="shared" si="34"/>
        <v>0</v>
      </c>
      <c r="G250" s="203">
        <f t="shared" si="36"/>
        <v>100</v>
      </c>
      <c r="H250" s="201">
        <v>100</v>
      </c>
      <c r="I250" s="201">
        <v>100</v>
      </c>
      <c r="J250" s="200"/>
      <c r="K250" s="195">
        <f t="shared" si="35"/>
        <v>100</v>
      </c>
      <c r="L250" s="171"/>
      <c r="M250" s="1"/>
      <c r="N250" s="15">
        <f>(N251)/1</f>
        <v>100</v>
      </c>
      <c r="P250" s="26">
        <f>(P251+P252)/2</f>
        <v>50</v>
      </c>
    </row>
    <row r="251" spans="1:16" ht="46.8" x14ac:dyDescent="0.3">
      <c r="A251" s="264"/>
      <c r="B251" s="87" t="s">
        <v>188</v>
      </c>
      <c r="C251" s="167" t="s">
        <v>189</v>
      </c>
      <c r="D251" s="195">
        <v>100</v>
      </c>
      <c r="E251" s="195">
        <v>100</v>
      </c>
      <c r="F251" s="195">
        <f t="shared" si="34"/>
        <v>0</v>
      </c>
      <c r="G251" s="195">
        <f t="shared" si="36"/>
        <v>0</v>
      </c>
      <c r="H251" s="195">
        <v>100</v>
      </c>
      <c r="I251" s="195">
        <v>100</v>
      </c>
      <c r="J251" s="195">
        <v>100</v>
      </c>
      <c r="K251" s="195">
        <f t="shared" si="35"/>
        <v>0</v>
      </c>
      <c r="L251" s="85" t="s">
        <v>334</v>
      </c>
      <c r="M251" s="1"/>
      <c r="N251" s="18">
        <f>E251</f>
        <v>100</v>
      </c>
      <c r="P251" s="5">
        <v>100</v>
      </c>
    </row>
    <row r="252" spans="1:16" ht="31.2" x14ac:dyDescent="0.3">
      <c r="A252" s="264"/>
      <c r="B252" s="87" t="s">
        <v>190</v>
      </c>
      <c r="C252" s="167" t="s">
        <v>191</v>
      </c>
      <c r="D252" s="194" t="s">
        <v>56</v>
      </c>
      <c r="E252" s="194" t="s">
        <v>56</v>
      </c>
      <c r="F252" s="194" t="s">
        <v>56</v>
      </c>
      <c r="G252" s="194" t="s">
        <v>56</v>
      </c>
      <c r="H252" s="194" t="s">
        <v>56</v>
      </c>
      <c r="I252" s="194" t="s">
        <v>56</v>
      </c>
      <c r="J252" s="194" t="s">
        <v>56</v>
      </c>
      <c r="K252" s="195"/>
      <c r="L252" s="85" t="s">
        <v>192</v>
      </c>
      <c r="M252" s="1"/>
      <c r="N252" s="18" t="str">
        <f>E252</f>
        <v>-</v>
      </c>
      <c r="P252" s="5">
        <v>0</v>
      </c>
    </row>
    <row r="253" spans="1:16" x14ac:dyDescent="0.3">
      <c r="A253" s="264"/>
      <c r="B253" s="90" t="s">
        <v>193</v>
      </c>
      <c r="C253" s="165">
        <v>5</v>
      </c>
      <c r="D253" s="200"/>
      <c r="E253" s="200"/>
      <c r="F253" s="203">
        <f>E253-D253</f>
        <v>0</v>
      </c>
      <c r="G253" s="203">
        <f t="shared" si="36"/>
        <v>100</v>
      </c>
      <c r="H253" s="200"/>
      <c r="I253" s="200"/>
      <c r="J253" s="200"/>
      <c r="K253" s="195">
        <f t="shared" si="35"/>
        <v>0</v>
      </c>
      <c r="L253" s="171"/>
      <c r="M253" s="1"/>
      <c r="N253" s="15" t="s">
        <v>56</v>
      </c>
      <c r="P253" s="26">
        <f>(P254+P255)/2</f>
        <v>0</v>
      </c>
    </row>
    <row r="254" spans="1:16" ht="46.8" x14ac:dyDescent="0.3">
      <c r="A254" s="264"/>
      <c r="B254" s="87" t="s">
        <v>194</v>
      </c>
      <c r="C254" s="167" t="s">
        <v>195</v>
      </c>
      <c r="D254" s="194" t="s">
        <v>56</v>
      </c>
      <c r="E254" s="194" t="s">
        <v>56</v>
      </c>
      <c r="F254" s="194" t="s">
        <v>56</v>
      </c>
      <c r="G254" s="194" t="s">
        <v>56</v>
      </c>
      <c r="H254" s="194" t="s">
        <v>56</v>
      </c>
      <c r="I254" s="194" t="s">
        <v>56</v>
      </c>
      <c r="J254" s="194" t="s">
        <v>56</v>
      </c>
      <c r="K254" s="195"/>
      <c r="L254" s="85" t="s">
        <v>222</v>
      </c>
      <c r="M254" s="1"/>
      <c r="N254" s="18" t="str">
        <f>E254</f>
        <v>-</v>
      </c>
      <c r="P254" s="5">
        <v>0</v>
      </c>
    </row>
    <row r="255" spans="1:16" ht="31.2" x14ac:dyDescent="0.3">
      <c r="A255" s="265"/>
      <c r="B255" s="87" t="s">
        <v>196</v>
      </c>
      <c r="C255" s="167" t="s">
        <v>197</v>
      </c>
      <c r="D255" s="194" t="s">
        <v>56</v>
      </c>
      <c r="E255" s="194" t="s">
        <v>56</v>
      </c>
      <c r="F255" s="194" t="s">
        <v>56</v>
      </c>
      <c r="G255" s="194" t="s">
        <v>56</v>
      </c>
      <c r="H255" s="194" t="s">
        <v>56</v>
      </c>
      <c r="I255" s="194" t="s">
        <v>56</v>
      </c>
      <c r="J255" s="194" t="s">
        <v>56</v>
      </c>
      <c r="K255" s="195"/>
      <c r="L255" s="85" t="s">
        <v>222</v>
      </c>
      <c r="M255" s="1"/>
      <c r="N255" s="18" t="str">
        <f>E255</f>
        <v>-</v>
      </c>
      <c r="P255" s="5">
        <v>0</v>
      </c>
    </row>
    <row r="256" spans="1:16" x14ac:dyDescent="0.3">
      <c r="A256" s="79" t="s">
        <v>202</v>
      </c>
      <c r="B256" s="87"/>
      <c r="C256" s="167"/>
      <c r="D256" s="194"/>
      <c r="E256" s="194"/>
      <c r="F256" s="194"/>
      <c r="G256" s="194"/>
      <c r="H256" s="207">
        <f>(H250+H245+H228+H207)/4</f>
        <v>60.979583333333331</v>
      </c>
      <c r="I256" s="207">
        <f>(I250+I245+I228+I207)/4</f>
        <v>68.917083333333323</v>
      </c>
      <c r="J256" s="194"/>
      <c r="K256" s="195"/>
      <c r="L256" s="85"/>
      <c r="M256" s="1"/>
      <c r="N256" s="27"/>
    </row>
    <row r="257" spans="1:17" x14ac:dyDescent="0.3">
      <c r="A257" s="266" t="s">
        <v>223</v>
      </c>
      <c r="B257" s="90" t="s">
        <v>97</v>
      </c>
      <c r="C257" s="165">
        <v>1</v>
      </c>
      <c r="D257" s="200"/>
      <c r="E257" s="200"/>
      <c r="F257" s="203">
        <f t="shared" ref="F257:F271" si="37">E257-D257</f>
        <v>0</v>
      </c>
      <c r="G257" s="203">
        <f t="shared" si="36"/>
        <v>100</v>
      </c>
      <c r="H257" s="201">
        <f>(H258+H259+H260+H261+H262+H263+H264+H265+H266+H267+H268+H269+H270+H277+H271+H275)/16</f>
        <v>95.037499999999994</v>
      </c>
      <c r="I257" s="201">
        <f>(I258+I259+I260+I261+I262+I263+I264+I265+I266+I267+I268+I269+I270+I277+I271+I275)/16</f>
        <v>95.606250000000003</v>
      </c>
      <c r="J257" s="200"/>
      <c r="K257" s="195">
        <f t="shared" si="35"/>
        <v>95.606250000000003</v>
      </c>
      <c r="L257" s="171"/>
      <c r="M257" s="33">
        <f>(N257+N278+N295+N300+N303)/5</f>
        <v>94.733809523809526</v>
      </c>
      <c r="N257" s="15">
        <f>(N260+N261+N262+N263+N264+N265+N269+N270+N258+N259+N266+N267+N268+N277)/14</f>
        <v>87.835714285714289</v>
      </c>
      <c r="P257" s="16">
        <f>(P258+P259+P260+P261+P262+P263+P264+P265+P266+P267+P268+P269+P270+P271+P272+P273+P274+P276+P277)/19</f>
        <v>73.684210526315795</v>
      </c>
      <c r="Q257" s="17" t="e">
        <f>(P257+P278+P295+P300+P303)/5</f>
        <v>#REF!</v>
      </c>
    </row>
    <row r="258" spans="1:17" ht="78" x14ac:dyDescent="0.3">
      <c r="A258" s="264"/>
      <c r="B258" s="87" t="s">
        <v>283</v>
      </c>
      <c r="C258" s="167" t="s">
        <v>98</v>
      </c>
      <c r="D258" s="195">
        <v>100</v>
      </c>
      <c r="E258" s="195">
        <v>100</v>
      </c>
      <c r="F258" s="195">
        <f t="shared" si="37"/>
        <v>0</v>
      </c>
      <c r="G258" s="195">
        <f t="shared" si="36"/>
        <v>0</v>
      </c>
      <c r="H258" s="195">
        <v>100</v>
      </c>
      <c r="I258" s="195">
        <v>100</v>
      </c>
      <c r="J258" s="195">
        <v>100</v>
      </c>
      <c r="K258" s="195">
        <f t="shared" si="35"/>
        <v>0</v>
      </c>
      <c r="L258" s="85" t="s">
        <v>422</v>
      </c>
      <c r="M258" s="1"/>
      <c r="N258" s="18">
        <f>E258</f>
        <v>100</v>
      </c>
      <c r="P258" s="5">
        <v>100</v>
      </c>
    </row>
    <row r="259" spans="1:17" ht="62.4" x14ac:dyDescent="0.3">
      <c r="A259" s="264"/>
      <c r="B259" s="87" t="s">
        <v>285</v>
      </c>
      <c r="C259" s="167" t="s">
        <v>100</v>
      </c>
      <c r="D259" s="195">
        <v>100</v>
      </c>
      <c r="E259" s="195">
        <v>100</v>
      </c>
      <c r="F259" s="195">
        <f>E259-D259</f>
        <v>0</v>
      </c>
      <c r="G259" s="195">
        <f>100-E259</f>
        <v>0</v>
      </c>
      <c r="H259" s="195">
        <v>100</v>
      </c>
      <c r="I259" s="195">
        <v>100</v>
      </c>
      <c r="J259" s="195">
        <v>100</v>
      </c>
      <c r="K259" s="195">
        <f t="shared" si="35"/>
        <v>0</v>
      </c>
      <c r="L259" s="85" t="s">
        <v>423</v>
      </c>
      <c r="M259" s="1"/>
      <c r="N259" s="18">
        <f>E259</f>
        <v>100</v>
      </c>
      <c r="P259" s="5">
        <v>100</v>
      </c>
    </row>
    <row r="260" spans="1:17" ht="31.2" x14ac:dyDescent="0.3">
      <c r="A260" s="264"/>
      <c r="B260" s="87" t="s">
        <v>101</v>
      </c>
      <c r="C260" s="167" t="s">
        <v>102</v>
      </c>
      <c r="D260" s="195">
        <v>30</v>
      </c>
      <c r="E260" s="195">
        <v>30</v>
      </c>
      <c r="F260" s="195">
        <f t="shared" si="37"/>
        <v>0</v>
      </c>
      <c r="G260" s="195">
        <f t="shared" si="36"/>
        <v>70</v>
      </c>
      <c r="H260" s="195">
        <v>30</v>
      </c>
      <c r="I260" s="195">
        <v>30</v>
      </c>
      <c r="J260" s="195">
        <v>16.399999999999999</v>
      </c>
      <c r="K260" s="195">
        <f t="shared" si="35"/>
        <v>13.600000000000001</v>
      </c>
      <c r="L260" s="85"/>
      <c r="M260" s="1"/>
      <c r="N260" s="18">
        <f>E260</f>
        <v>30</v>
      </c>
      <c r="P260" s="5">
        <v>100</v>
      </c>
    </row>
    <row r="261" spans="1:17" ht="46.8" x14ac:dyDescent="0.3">
      <c r="A261" s="264"/>
      <c r="B261" s="87" t="s">
        <v>103</v>
      </c>
      <c r="C261" s="167" t="s">
        <v>104</v>
      </c>
      <c r="D261" s="196">
        <v>100</v>
      </c>
      <c r="E261" s="196">
        <v>100</v>
      </c>
      <c r="F261" s="195">
        <f t="shared" si="37"/>
        <v>0</v>
      </c>
      <c r="G261" s="195">
        <f t="shared" si="36"/>
        <v>0</v>
      </c>
      <c r="H261" s="195">
        <v>100</v>
      </c>
      <c r="I261" s="195">
        <v>100</v>
      </c>
      <c r="J261" s="195">
        <v>45.5</v>
      </c>
      <c r="K261" s="195">
        <f t="shared" si="35"/>
        <v>54.5</v>
      </c>
      <c r="L261" s="181" t="s">
        <v>406</v>
      </c>
      <c r="M261" s="1"/>
      <c r="N261" s="22">
        <v>0</v>
      </c>
      <c r="P261" s="5">
        <v>100</v>
      </c>
    </row>
    <row r="262" spans="1:17" ht="62.4" x14ac:dyDescent="0.3">
      <c r="A262" s="264"/>
      <c r="B262" s="87" t="s">
        <v>105</v>
      </c>
      <c r="C262" s="167" t="s">
        <v>106</v>
      </c>
      <c r="D262" s="195">
        <v>100</v>
      </c>
      <c r="E262" s="195">
        <v>100</v>
      </c>
      <c r="F262" s="195">
        <f t="shared" si="37"/>
        <v>0</v>
      </c>
      <c r="G262" s="195">
        <f t="shared" si="36"/>
        <v>0</v>
      </c>
      <c r="H262" s="195">
        <v>100</v>
      </c>
      <c r="I262" s="195">
        <v>100</v>
      </c>
      <c r="J262" s="195">
        <v>69.099999999999994</v>
      </c>
      <c r="K262" s="195">
        <f t="shared" si="35"/>
        <v>30.900000000000006</v>
      </c>
      <c r="L262" s="181" t="s">
        <v>415</v>
      </c>
      <c r="M262" s="1"/>
      <c r="N262" s="18">
        <f>E262</f>
        <v>100</v>
      </c>
      <c r="P262" s="5">
        <v>100</v>
      </c>
    </row>
    <row r="263" spans="1:17" ht="46.8" x14ac:dyDescent="0.3">
      <c r="A263" s="264"/>
      <c r="B263" s="87" t="s">
        <v>107</v>
      </c>
      <c r="C263" s="167" t="s">
        <v>108</v>
      </c>
      <c r="D263" s="195">
        <v>100</v>
      </c>
      <c r="E263" s="195">
        <v>100</v>
      </c>
      <c r="F263" s="195">
        <f t="shared" si="37"/>
        <v>0</v>
      </c>
      <c r="G263" s="195">
        <f t="shared" si="36"/>
        <v>0</v>
      </c>
      <c r="H263" s="195">
        <v>100</v>
      </c>
      <c r="I263" s="195">
        <v>100</v>
      </c>
      <c r="J263" s="195">
        <v>63.6</v>
      </c>
      <c r="K263" s="195">
        <f t="shared" si="35"/>
        <v>36.4</v>
      </c>
      <c r="L263" s="170" t="s">
        <v>317</v>
      </c>
      <c r="M263" s="1"/>
      <c r="N263" s="18">
        <f>E263</f>
        <v>100</v>
      </c>
      <c r="P263" s="5">
        <v>100</v>
      </c>
    </row>
    <row r="264" spans="1:17" ht="46.8" x14ac:dyDescent="0.3">
      <c r="A264" s="264"/>
      <c r="B264" s="87" t="s">
        <v>109</v>
      </c>
      <c r="C264" s="167" t="s">
        <v>110</v>
      </c>
      <c r="D264" s="195">
        <v>100</v>
      </c>
      <c r="E264" s="195">
        <v>100</v>
      </c>
      <c r="F264" s="195">
        <f t="shared" si="37"/>
        <v>0</v>
      </c>
      <c r="G264" s="195">
        <f t="shared" si="36"/>
        <v>0</v>
      </c>
      <c r="H264" s="195">
        <v>100</v>
      </c>
      <c r="I264" s="195">
        <v>100</v>
      </c>
      <c r="J264" s="195">
        <v>100</v>
      </c>
      <c r="K264" s="195">
        <f t="shared" si="35"/>
        <v>0</v>
      </c>
      <c r="L264" s="85" t="s">
        <v>429</v>
      </c>
      <c r="M264" s="1"/>
      <c r="N264" s="18">
        <f>E264</f>
        <v>100</v>
      </c>
      <c r="P264" s="5">
        <v>100</v>
      </c>
    </row>
    <row r="265" spans="1:17" ht="62.4" x14ac:dyDescent="0.3">
      <c r="A265" s="264"/>
      <c r="B265" s="87" t="s">
        <v>111</v>
      </c>
      <c r="C265" s="167" t="s">
        <v>112</v>
      </c>
      <c r="D265" s="195">
        <v>100</v>
      </c>
      <c r="E265" s="195">
        <v>100</v>
      </c>
      <c r="F265" s="195">
        <f t="shared" si="37"/>
        <v>0</v>
      </c>
      <c r="G265" s="195">
        <f t="shared" si="36"/>
        <v>0</v>
      </c>
      <c r="H265" s="195">
        <v>100</v>
      </c>
      <c r="I265" s="195">
        <v>100</v>
      </c>
      <c r="J265" s="195">
        <v>100</v>
      </c>
      <c r="K265" s="195">
        <f t="shared" si="35"/>
        <v>0</v>
      </c>
      <c r="L265" s="170" t="s">
        <v>431</v>
      </c>
      <c r="M265" s="1"/>
      <c r="N265" s="18">
        <f>E265</f>
        <v>100</v>
      </c>
      <c r="P265" s="5">
        <v>100</v>
      </c>
    </row>
    <row r="266" spans="1:17" ht="31.2" x14ac:dyDescent="0.3">
      <c r="A266" s="264"/>
      <c r="B266" s="87" t="s">
        <v>113</v>
      </c>
      <c r="C266" s="167" t="s">
        <v>114</v>
      </c>
      <c r="D266" s="195">
        <v>100</v>
      </c>
      <c r="E266" s="195">
        <v>100</v>
      </c>
      <c r="F266" s="195">
        <f t="shared" si="37"/>
        <v>0</v>
      </c>
      <c r="G266" s="195">
        <f t="shared" si="36"/>
        <v>0</v>
      </c>
      <c r="H266" s="195">
        <v>100</v>
      </c>
      <c r="I266" s="195">
        <v>100</v>
      </c>
      <c r="J266" s="195">
        <v>100</v>
      </c>
      <c r="K266" s="195">
        <f t="shared" si="35"/>
        <v>0</v>
      </c>
      <c r="L266" s="85"/>
      <c r="M266" s="1"/>
      <c r="N266" s="22">
        <f>E266</f>
        <v>100</v>
      </c>
      <c r="P266" s="5">
        <v>100</v>
      </c>
    </row>
    <row r="267" spans="1:17" ht="140.4" x14ac:dyDescent="0.3">
      <c r="A267" s="264"/>
      <c r="B267" s="87" t="s">
        <v>286</v>
      </c>
      <c r="C267" s="167" t="s">
        <v>116</v>
      </c>
      <c r="D267" s="195">
        <v>100</v>
      </c>
      <c r="E267" s="195">
        <v>100</v>
      </c>
      <c r="F267" s="195">
        <f t="shared" si="37"/>
        <v>0</v>
      </c>
      <c r="G267" s="195">
        <f>100-E267</f>
        <v>0</v>
      </c>
      <c r="H267" s="195">
        <v>100</v>
      </c>
      <c r="I267" s="195">
        <v>100</v>
      </c>
      <c r="J267" s="195">
        <v>95.9</v>
      </c>
      <c r="K267" s="195">
        <f t="shared" si="35"/>
        <v>4.0999999999999943</v>
      </c>
      <c r="L267" s="85"/>
      <c r="M267" s="1"/>
      <c r="N267" s="18">
        <f t="shared" ref="N267:N274" si="38">E267</f>
        <v>100</v>
      </c>
      <c r="P267" s="5">
        <v>100</v>
      </c>
    </row>
    <row r="268" spans="1:17" ht="124.8" x14ac:dyDescent="0.3">
      <c r="A268" s="264"/>
      <c r="B268" s="87" t="s">
        <v>118</v>
      </c>
      <c r="C268" s="167" t="s">
        <v>119</v>
      </c>
      <c r="D268" s="195">
        <v>100</v>
      </c>
      <c r="E268" s="195">
        <v>100</v>
      </c>
      <c r="F268" s="195">
        <f t="shared" si="37"/>
        <v>0</v>
      </c>
      <c r="G268" s="195">
        <f>100-E268</f>
        <v>0</v>
      </c>
      <c r="H268" s="195">
        <v>100</v>
      </c>
      <c r="I268" s="195">
        <v>100</v>
      </c>
      <c r="J268" s="195">
        <v>74.7</v>
      </c>
      <c r="K268" s="195">
        <f t="shared" si="35"/>
        <v>25.299999999999997</v>
      </c>
      <c r="L268" s="85"/>
      <c r="M268" s="1"/>
      <c r="N268" s="18">
        <f t="shared" si="38"/>
        <v>100</v>
      </c>
      <c r="P268" s="5">
        <v>100</v>
      </c>
    </row>
    <row r="269" spans="1:17" ht="46.8" x14ac:dyDescent="0.3">
      <c r="A269" s="264"/>
      <c r="B269" s="87" t="s">
        <v>120</v>
      </c>
      <c r="C269" s="167" t="s">
        <v>121</v>
      </c>
      <c r="D269" s="195">
        <v>90.6</v>
      </c>
      <c r="E269" s="195">
        <v>99.7</v>
      </c>
      <c r="F269" s="195">
        <f t="shared" si="37"/>
        <v>9.1000000000000085</v>
      </c>
      <c r="G269" s="195">
        <f>100-E269</f>
        <v>0.29999999999999716</v>
      </c>
      <c r="H269" s="195">
        <v>90.6</v>
      </c>
      <c r="I269" s="195">
        <f>E269</f>
        <v>99.7</v>
      </c>
      <c r="J269" s="195">
        <v>97.6</v>
      </c>
      <c r="K269" s="195">
        <f>I269-J269</f>
        <v>2.1000000000000085</v>
      </c>
      <c r="L269" s="85"/>
      <c r="M269" s="1"/>
      <c r="N269" s="18">
        <f t="shared" si="38"/>
        <v>99.7</v>
      </c>
      <c r="P269" s="5">
        <v>100</v>
      </c>
    </row>
    <row r="270" spans="1:17" ht="31.2" x14ac:dyDescent="0.3">
      <c r="A270" s="264"/>
      <c r="B270" s="87" t="s">
        <v>122</v>
      </c>
      <c r="C270" s="167" t="s">
        <v>123</v>
      </c>
      <c r="D270" s="195">
        <v>100</v>
      </c>
      <c r="E270" s="195">
        <v>100</v>
      </c>
      <c r="F270" s="195">
        <f t="shared" si="37"/>
        <v>0</v>
      </c>
      <c r="G270" s="195">
        <f>100-E270</f>
        <v>0</v>
      </c>
      <c r="H270" s="195">
        <v>100</v>
      </c>
      <c r="I270" s="195">
        <v>100</v>
      </c>
      <c r="J270" s="195">
        <v>75</v>
      </c>
      <c r="K270" s="195">
        <f t="shared" si="35"/>
        <v>25</v>
      </c>
      <c r="L270" s="85"/>
      <c r="M270" s="1"/>
      <c r="N270" s="18">
        <f t="shared" si="38"/>
        <v>100</v>
      </c>
      <c r="P270" s="5">
        <v>100</v>
      </c>
    </row>
    <row r="271" spans="1:17" ht="46.8" x14ac:dyDescent="0.3">
      <c r="A271" s="264"/>
      <c r="B271" s="87" t="s">
        <v>124</v>
      </c>
      <c r="C271" s="167" t="s">
        <v>125</v>
      </c>
      <c r="D271" s="199">
        <v>0</v>
      </c>
      <c r="E271" s="199">
        <v>0</v>
      </c>
      <c r="F271" s="199">
        <f t="shared" si="37"/>
        <v>0</v>
      </c>
      <c r="G271" s="199">
        <f>100-E271</f>
        <v>100</v>
      </c>
      <c r="H271" s="199">
        <v>100</v>
      </c>
      <c r="I271" s="199">
        <v>100</v>
      </c>
      <c r="J271" s="199">
        <v>100</v>
      </c>
      <c r="K271" s="195">
        <f>I271-J271</f>
        <v>0</v>
      </c>
      <c r="L271" s="85" t="s">
        <v>126</v>
      </c>
      <c r="N271" s="18">
        <f t="shared" si="38"/>
        <v>0</v>
      </c>
      <c r="P271" s="5">
        <v>0</v>
      </c>
    </row>
    <row r="272" spans="1:17" ht="46.8" x14ac:dyDescent="0.3">
      <c r="A272" s="264"/>
      <c r="B272" s="87" t="s">
        <v>127</v>
      </c>
      <c r="C272" s="167" t="s">
        <v>128</v>
      </c>
      <c r="D272" s="194" t="s">
        <v>56</v>
      </c>
      <c r="E272" s="194" t="s">
        <v>56</v>
      </c>
      <c r="F272" s="194" t="s">
        <v>56</v>
      </c>
      <c r="G272" s="194" t="s">
        <v>56</v>
      </c>
      <c r="H272" s="194" t="s">
        <v>56</v>
      </c>
      <c r="I272" s="194" t="s">
        <v>56</v>
      </c>
      <c r="J272" s="194" t="s">
        <v>56</v>
      </c>
      <c r="K272" s="195"/>
      <c r="L272" s="85" t="s">
        <v>129</v>
      </c>
      <c r="N272" s="18" t="str">
        <f t="shared" si="38"/>
        <v>-</v>
      </c>
      <c r="P272" s="5">
        <v>0</v>
      </c>
    </row>
    <row r="273" spans="1:16" ht="46.8" x14ac:dyDescent="0.3">
      <c r="A273" s="264"/>
      <c r="B273" s="87" t="s">
        <v>130</v>
      </c>
      <c r="C273" s="167" t="s">
        <v>131</v>
      </c>
      <c r="D273" s="194" t="s">
        <v>56</v>
      </c>
      <c r="E273" s="194" t="s">
        <v>56</v>
      </c>
      <c r="F273" s="194" t="s">
        <v>56</v>
      </c>
      <c r="G273" s="194" t="s">
        <v>56</v>
      </c>
      <c r="H273" s="194" t="s">
        <v>56</v>
      </c>
      <c r="I273" s="194" t="s">
        <v>56</v>
      </c>
      <c r="J273" s="194" t="s">
        <v>56</v>
      </c>
      <c r="K273" s="195"/>
      <c r="L273" s="85" t="s">
        <v>129</v>
      </c>
      <c r="M273" s="1"/>
      <c r="N273" s="18" t="str">
        <f t="shared" si="38"/>
        <v>-</v>
      </c>
      <c r="P273" s="5">
        <v>0</v>
      </c>
    </row>
    <row r="274" spans="1:16" ht="46.8" x14ac:dyDescent="0.3">
      <c r="A274" s="264"/>
      <c r="B274" s="87" t="s">
        <v>132</v>
      </c>
      <c r="C274" s="167" t="s">
        <v>133</v>
      </c>
      <c r="D274" s="194" t="s">
        <v>56</v>
      </c>
      <c r="E274" s="194" t="s">
        <v>56</v>
      </c>
      <c r="F274" s="194" t="s">
        <v>56</v>
      </c>
      <c r="G274" s="194" t="s">
        <v>56</v>
      </c>
      <c r="H274" s="194" t="s">
        <v>56</v>
      </c>
      <c r="I274" s="194" t="s">
        <v>56</v>
      </c>
      <c r="J274" s="194" t="s">
        <v>56</v>
      </c>
      <c r="K274" s="195"/>
      <c r="L274" s="85" t="s">
        <v>129</v>
      </c>
      <c r="M274" s="1"/>
      <c r="N274" s="18" t="str">
        <f t="shared" si="38"/>
        <v>-</v>
      </c>
      <c r="P274" s="5">
        <v>0</v>
      </c>
    </row>
    <row r="275" spans="1:16" ht="46.8" x14ac:dyDescent="0.3">
      <c r="A275" s="264"/>
      <c r="B275" s="87" t="s">
        <v>74</v>
      </c>
      <c r="C275" s="167" t="s">
        <v>134</v>
      </c>
      <c r="D275" s="199">
        <v>100</v>
      </c>
      <c r="E275" s="199">
        <v>100</v>
      </c>
      <c r="F275" s="199">
        <f>E275-D275</f>
        <v>0</v>
      </c>
      <c r="G275" s="199">
        <f>100-E275</f>
        <v>0</v>
      </c>
      <c r="H275" s="199">
        <v>100</v>
      </c>
      <c r="I275" s="199">
        <v>100</v>
      </c>
      <c r="J275" s="199">
        <v>30</v>
      </c>
      <c r="K275" s="195">
        <f>I275-J275</f>
        <v>70</v>
      </c>
      <c r="L275" s="85" t="s">
        <v>315</v>
      </c>
      <c r="M275" s="1"/>
      <c r="N275" s="18"/>
    </row>
    <row r="276" spans="1:16" ht="46.8" x14ac:dyDescent="0.3">
      <c r="A276" s="264"/>
      <c r="B276" s="87" t="s">
        <v>136</v>
      </c>
      <c r="C276" s="167" t="s">
        <v>137</v>
      </c>
      <c r="D276" s="194" t="s">
        <v>56</v>
      </c>
      <c r="E276" s="194" t="s">
        <v>56</v>
      </c>
      <c r="F276" s="194" t="s">
        <v>56</v>
      </c>
      <c r="G276" s="194" t="s">
        <v>56</v>
      </c>
      <c r="H276" s="194" t="s">
        <v>56</v>
      </c>
      <c r="I276" s="194" t="s">
        <v>56</v>
      </c>
      <c r="J276" s="194" t="s">
        <v>56</v>
      </c>
      <c r="K276" s="195"/>
      <c r="L276" s="85" t="s">
        <v>138</v>
      </c>
      <c r="M276" s="1"/>
      <c r="N276" s="18" t="str">
        <f>E276</f>
        <v>-</v>
      </c>
      <c r="P276" s="5">
        <v>0</v>
      </c>
    </row>
    <row r="277" spans="1:16" x14ac:dyDescent="0.3">
      <c r="A277" s="264"/>
      <c r="B277" s="87" t="s">
        <v>139</v>
      </c>
      <c r="C277" s="167" t="s">
        <v>140</v>
      </c>
      <c r="D277" s="195">
        <v>100</v>
      </c>
      <c r="E277" s="195">
        <v>100</v>
      </c>
      <c r="F277" s="195">
        <f t="shared" ref="F277:F286" si="39">E277-D277</f>
        <v>0</v>
      </c>
      <c r="G277" s="195">
        <f t="shared" ref="G277:G285" si="40">100-E277</f>
        <v>0</v>
      </c>
      <c r="H277" s="195">
        <v>100</v>
      </c>
      <c r="I277" s="195">
        <v>100</v>
      </c>
      <c r="J277" s="195">
        <v>100</v>
      </c>
      <c r="K277" s="195">
        <f t="shared" si="35"/>
        <v>0</v>
      </c>
      <c r="L277" s="85"/>
      <c r="M277" s="1"/>
      <c r="N277" s="22">
        <f>E277</f>
        <v>100</v>
      </c>
      <c r="P277" s="5">
        <v>100</v>
      </c>
    </row>
    <row r="278" spans="1:16" x14ac:dyDescent="0.3">
      <c r="A278" s="264"/>
      <c r="B278" s="90" t="s">
        <v>142</v>
      </c>
      <c r="C278" s="165">
        <v>2</v>
      </c>
      <c r="D278" s="200"/>
      <c r="E278" s="200"/>
      <c r="F278" s="203">
        <f t="shared" si="39"/>
        <v>0</v>
      </c>
      <c r="G278" s="203">
        <f t="shared" si="40"/>
        <v>100</v>
      </c>
      <c r="H278" s="201">
        <f>(H279+H280+H281+H282+H283+H284+H285+H286+H291+H292+H293+H294)/12</f>
        <v>91.666666666666671</v>
      </c>
      <c r="I278" s="201">
        <f>(I279+I280+I281+I282+I283+I284+I285+I286+I291+I292+I293+I294)/12</f>
        <v>90.350877192982466</v>
      </c>
      <c r="J278" s="200"/>
      <c r="K278" s="195">
        <f t="shared" si="35"/>
        <v>90.350877192982466</v>
      </c>
      <c r="L278" s="171"/>
      <c r="M278" s="1"/>
      <c r="N278" s="15">
        <f>(N279+N280+N281+N282+N283+N292+N293+N294+N284+N285+N286+N291)/12</f>
        <v>85.833333333333329</v>
      </c>
      <c r="P278" s="16" t="e">
        <f>(P279+P280+P281+P282+P283+P284+P285+P286+P287+#REF!+P288+P289+P290+P291+P293+P292+P294)/17</f>
        <v>#REF!</v>
      </c>
    </row>
    <row r="279" spans="1:16" ht="31.2" x14ac:dyDescent="0.3">
      <c r="A279" s="264"/>
      <c r="B279" s="87" t="s">
        <v>143</v>
      </c>
      <c r="C279" s="167" t="s">
        <v>144</v>
      </c>
      <c r="D279" s="195">
        <v>100</v>
      </c>
      <c r="E279" s="195">
        <v>100</v>
      </c>
      <c r="F279" s="195">
        <f t="shared" si="39"/>
        <v>0</v>
      </c>
      <c r="G279" s="195">
        <f t="shared" si="40"/>
        <v>0</v>
      </c>
      <c r="H279" s="195">
        <v>100</v>
      </c>
      <c r="I279" s="195">
        <f>E279</f>
        <v>100</v>
      </c>
      <c r="J279" s="195">
        <v>87.5</v>
      </c>
      <c r="K279" s="195">
        <f t="shared" si="35"/>
        <v>12.5</v>
      </c>
      <c r="L279" s="85"/>
      <c r="M279" s="1"/>
      <c r="N279" s="18">
        <f>E279</f>
        <v>100</v>
      </c>
      <c r="P279" s="5">
        <v>100</v>
      </c>
    </row>
    <row r="280" spans="1:16" x14ac:dyDescent="0.3">
      <c r="A280" s="264"/>
      <c r="B280" s="87" t="s">
        <v>145</v>
      </c>
      <c r="C280" s="167" t="s">
        <v>146</v>
      </c>
      <c r="D280" s="195">
        <v>99.7</v>
      </c>
      <c r="E280" s="195">
        <v>95.4</v>
      </c>
      <c r="F280" s="195">
        <f t="shared" si="39"/>
        <v>-4.2999999999999972</v>
      </c>
      <c r="G280" s="195">
        <f t="shared" si="40"/>
        <v>4.5999999999999943</v>
      </c>
      <c r="H280" s="195">
        <v>100</v>
      </c>
      <c r="I280" s="195">
        <v>100</v>
      </c>
      <c r="J280" s="195">
        <v>94.3</v>
      </c>
      <c r="K280" s="195">
        <f t="shared" si="35"/>
        <v>5.7000000000000028</v>
      </c>
      <c r="L280" s="85"/>
      <c r="M280" s="1"/>
      <c r="N280" s="23">
        <f>I280</f>
        <v>100</v>
      </c>
      <c r="P280" s="5">
        <v>100</v>
      </c>
    </row>
    <row r="281" spans="1:16" x14ac:dyDescent="0.3">
      <c r="A281" s="264"/>
      <c r="B281" s="87" t="s">
        <v>147</v>
      </c>
      <c r="C281" s="167" t="s">
        <v>148</v>
      </c>
      <c r="D281" s="195">
        <v>-2.8</v>
      </c>
      <c r="E281" s="195">
        <v>5.03</v>
      </c>
      <c r="F281" s="195">
        <f t="shared" si="39"/>
        <v>7.83</v>
      </c>
      <c r="G281" s="195">
        <f>50-E281</f>
        <v>44.97</v>
      </c>
      <c r="H281" s="195">
        <v>100</v>
      </c>
      <c r="I281" s="195">
        <v>100</v>
      </c>
      <c r="J281" s="195">
        <v>80.5</v>
      </c>
      <c r="K281" s="195">
        <f t="shared" si="35"/>
        <v>19.5</v>
      </c>
      <c r="L281" s="85"/>
      <c r="M281" s="1"/>
      <c r="N281" s="22">
        <v>100</v>
      </c>
      <c r="P281" s="5">
        <v>100</v>
      </c>
    </row>
    <row r="282" spans="1:16" ht="31.2" x14ac:dyDescent="0.3">
      <c r="A282" s="264"/>
      <c r="B282" s="87" t="s">
        <v>149</v>
      </c>
      <c r="C282" s="167" t="s">
        <v>150</v>
      </c>
      <c r="D282" s="195">
        <v>0</v>
      </c>
      <c r="E282" s="195">
        <v>0</v>
      </c>
      <c r="F282" s="195">
        <f t="shared" si="39"/>
        <v>0</v>
      </c>
      <c r="G282" s="195">
        <f>100-E282</f>
        <v>100</v>
      </c>
      <c r="H282" s="195">
        <v>100</v>
      </c>
      <c r="I282" s="195">
        <v>100</v>
      </c>
      <c r="J282" s="195">
        <v>90</v>
      </c>
      <c r="K282" s="195">
        <f t="shared" si="35"/>
        <v>10</v>
      </c>
      <c r="L282" s="85" t="s">
        <v>300</v>
      </c>
      <c r="M282" s="1"/>
      <c r="N282" s="18">
        <f>I282</f>
        <v>100</v>
      </c>
      <c r="P282" s="5">
        <v>100</v>
      </c>
    </row>
    <row r="283" spans="1:16" ht="31.2" x14ac:dyDescent="0.3">
      <c r="A283" s="264"/>
      <c r="B283" s="87" t="s">
        <v>151</v>
      </c>
      <c r="C283" s="167" t="s">
        <v>152</v>
      </c>
      <c r="D283" s="195">
        <v>8</v>
      </c>
      <c r="E283" s="195">
        <v>3</v>
      </c>
      <c r="F283" s="195">
        <f t="shared" si="39"/>
        <v>-5</v>
      </c>
      <c r="G283" s="195">
        <f>0-E283</f>
        <v>-3</v>
      </c>
      <c r="H283" s="195">
        <v>0</v>
      </c>
      <c r="I283" s="195">
        <v>0</v>
      </c>
      <c r="J283" s="195">
        <v>5</v>
      </c>
      <c r="K283" s="195">
        <f t="shared" si="35"/>
        <v>-5</v>
      </c>
      <c r="L283" s="85"/>
      <c r="M283" s="6"/>
      <c r="N283" s="23">
        <v>0</v>
      </c>
      <c r="P283" s="5">
        <v>100</v>
      </c>
    </row>
    <row r="284" spans="1:16" ht="62.4" x14ac:dyDescent="0.3">
      <c r="A284" s="264"/>
      <c r="B284" s="87" t="s">
        <v>288</v>
      </c>
      <c r="C284" s="167" t="s">
        <v>153</v>
      </c>
      <c r="D284" s="195">
        <v>100</v>
      </c>
      <c r="E284" s="195">
        <v>100</v>
      </c>
      <c r="F284" s="195">
        <f t="shared" si="39"/>
        <v>0</v>
      </c>
      <c r="G284" s="195">
        <f t="shared" si="40"/>
        <v>0</v>
      </c>
      <c r="H284" s="195">
        <v>100</v>
      </c>
      <c r="I284" s="195">
        <v>100</v>
      </c>
      <c r="J284" s="195">
        <v>100</v>
      </c>
      <c r="K284" s="195">
        <f t="shared" si="35"/>
        <v>0</v>
      </c>
      <c r="L284" s="85"/>
      <c r="M284" s="1"/>
      <c r="N284" s="18">
        <f t="shared" ref="N284:N290" si="41">E284</f>
        <v>100</v>
      </c>
      <c r="P284" s="5">
        <v>100</v>
      </c>
    </row>
    <row r="285" spans="1:16" ht="62.4" x14ac:dyDescent="0.3">
      <c r="A285" s="264"/>
      <c r="B285" s="87" t="s">
        <v>290</v>
      </c>
      <c r="C285" s="167" t="s">
        <v>154</v>
      </c>
      <c r="D285" s="195">
        <v>100</v>
      </c>
      <c r="E285" s="195">
        <v>100</v>
      </c>
      <c r="F285" s="195">
        <f t="shared" si="39"/>
        <v>0</v>
      </c>
      <c r="G285" s="195">
        <f t="shared" si="40"/>
        <v>0</v>
      </c>
      <c r="H285" s="195">
        <v>100</v>
      </c>
      <c r="I285" s="195">
        <v>100</v>
      </c>
      <c r="J285" s="195">
        <v>100</v>
      </c>
      <c r="K285" s="195">
        <f t="shared" si="35"/>
        <v>0</v>
      </c>
      <c r="L285" s="85"/>
      <c r="M285" s="1"/>
      <c r="N285" s="18">
        <f t="shared" si="41"/>
        <v>100</v>
      </c>
      <c r="P285" s="5">
        <v>100</v>
      </c>
    </row>
    <row r="286" spans="1:16" ht="62.4" x14ac:dyDescent="0.3">
      <c r="A286" s="264"/>
      <c r="B286" s="87" t="s">
        <v>155</v>
      </c>
      <c r="C286" s="167" t="s">
        <v>156</v>
      </c>
      <c r="D286" s="195">
        <v>100</v>
      </c>
      <c r="E286" s="195">
        <v>80</v>
      </c>
      <c r="F286" s="195">
        <f t="shared" si="39"/>
        <v>-20</v>
      </c>
      <c r="G286" s="195">
        <f>95-E286</f>
        <v>15</v>
      </c>
      <c r="H286" s="195">
        <v>100</v>
      </c>
      <c r="I286" s="204">
        <f>(1-(95-E286)/95)*100</f>
        <v>84.210526315789465</v>
      </c>
      <c r="J286" s="195">
        <v>96.5</v>
      </c>
      <c r="K286" s="195">
        <f t="shared" si="35"/>
        <v>-12.289473684210535</v>
      </c>
      <c r="L286" s="85"/>
      <c r="M286" s="1"/>
      <c r="N286" s="22">
        <f t="shared" si="41"/>
        <v>80</v>
      </c>
      <c r="P286" s="5">
        <v>100</v>
      </c>
    </row>
    <row r="287" spans="1:16" ht="46.8" x14ac:dyDescent="0.3">
      <c r="A287" s="264"/>
      <c r="B287" s="87" t="s">
        <v>158</v>
      </c>
      <c r="C287" s="167" t="s">
        <v>159</v>
      </c>
      <c r="D287" s="194" t="s">
        <v>56</v>
      </c>
      <c r="E287" s="194" t="s">
        <v>56</v>
      </c>
      <c r="F287" s="194" t="s">
        <v>56</v>
      </c>
      <c r="G287" s="194" t="s">
        <v>56</v>
      </c>
      <c r="H287" s="194" t="s">
        <v>56</v>
      </c>
      <c r="I287" s="194" t="s">
        <v>56</v>
      </c>
      <c r="J287" s="194" t="s">
        <v>56</v>
      </c>
      <c r="K287" s="195"/>
      <c r="L287" s="85" t="s">
        <v>160</v>
      </c>
      <c r="M287" s="1"/>
      <c r="N287" s="22" t="str">
        <f t="shared" si="41"/>
        <v>-</v>
      </c>
      <c r="P287" s="5">
        <v>0</v>
      </c>
    </row>
    <row r="288" spans="1:16" ht="31.2" x14ac:dyDescent="0.3">
      <c r="A288" s="264"/>
      <c r="B288" s="87" t="s">
        <v>161</v>
      </c>
      <c r="C288" s="167" t="s">
        <v>162</v>
      </c>
      <c r="D288" s="194" t="s">
        <v>56</v>
      </c>
      <c r="E288" s="194" t="s">
        <v>56</v>
      </c>
      <c r="F288" s="194" t="s">
        <v>56</v>
      </c>
      <c r="G288" s="194" t="s">
        <v>56</v>
      </c>
      <c r="H288" s="194" t="s">
        <v>56</v>
      </c>
      <c r="I288" s="194" t="s">
        <v>56</v>
      </c>
      <c r="J288" s="194" t="s">
        <v>56</v>
      </c>
      <c r="K288" s="195"/>
      <c r="L288" s="85" t="s">
        <v>163</v>
      </c>
      <c r="M288" s="1"/>
      <c r="N288" s="22" t="str">
        <f t="shared" si="41"/>
        <v>-</v>
      </c>
      <c r="P288" s="5">
        <v>0</v>
      </c>
    </row>
    <row r="289" spans="1:16" ht="31.2" x14ac:dyDescent="0.3">
      <c r="A289" s="264"/>
      <c r="B289" s="87" t="s">
        <v>164</v>
      </c>
      <c r="C289" s="167" t="s">
        <v>165</v>
      </c>
      <c r="D289" s="194" t="s">
        <v>56</v>
      </c>
      <c r="E289" s="194" t="s">
        <v>56</v>
      </c>
      <c r="F289" s="194" t="s">
        <v>56</v>
      </c>
      <c r="G289" s="194" t="s">
        <v>56</v>
      </c>
      <c r="H289" s="194" t="s">
        <v>56</v>
      </c>
      <c r="I289" s="194" t="s">
        <v>56</v>
      </c>
      <c r="J289" s="194" t="s">
        <v>56</v>
      </c>
      <c r="K289" s="195"/>
      <c r="L289" s="169" t="s">
        <v>166</v>
      </c>
      <c r="M289" s="1"/>
      <c r="N289" s="22" t="str">
        <f t="shared" si="41"/>
        <v>-</v>
      </c>
      <c r="P289" s="5">
        <v>0</v>
      </c>
    </row>
    <row r="290" spans="1:16" ht="31.2" x14ac:dyDescent="0.3">
      <c r="A290" s="264"/>
      <c r="B290" s="87" t="s">
        <v>167</v>
      </c>
      <c r="C290" s="167" t="s">
        <v>168</v>
      </c>
      <c r="D290" s="194" t="s">
        <v>56</v>
      </c>
      <c r="E290" s="194" t="s">
        <v>56</v>
      </c>
      <c r="F290" s="194" t="s">
        <v>56</v>
      </c>
      <c r="G290" s="194" t="s">
        <v>56</v>
      </c>
      <c r="H290" s="194" t="s">
        <v>56</v>
      </c>
      <c r="I290" s="194" t="s">
        <v>56</v>
      </c>
      <c r="J290" s="194" t="s">
        <v>56</v>
      </c>
      <c r="K290" s="195"/>
      <c r="L290" s="169" t="s">
        <v>166</v>
      </c>
      <c r="M290" s="1"/>
      <c r="N290" s="22" t="str">
        <f t="shared" si="41"/>
        <v>-</v>
      </c>
      <c r="P290" s="5">
        <v>0</v>
      </c>
    </row>
    <row r="291" spans="1:16" ht="62.4" x14ac:dyDescent="0.3">
      <c r="A291" s="264"/>
      <c r="B291" s="87" t="s">
        <v>169</v>
      </c>
      <c r="C291" s="167" t="s">
        <v>170</v>
      </c>
      <c r="D291" s="195">
        <v>99.7</v>
      </c>
      <c r="E291" s="195">
        <v>95.6</v>
      </c>
      <c r="F291" s="195">
        <f t="shared" ref="F291:F301" si="42">E291-D291</f>
        <v>-4.1000000000000085</v>
      </c>
      <c r="G291" s="195">
        <f>100-E291</f>
        <v>4.4000000000000057</v>
      </c>
      <c r="H291" s="195">
        <v>100</v>
      </c>
      <c r="I291" s="195">
        <v>100</v>
      </c>
      <c r="J291" s="199">
        <v>90</v>
      </c>
      <c r="K291" s="195">
        <f>I291-J291</f>
        <v>10</v>
      </c>
      <c r="L291" s="180" t="s">
        <v>439</v>
      </c>
      <c r="M291" s="1"/>
      <c r="N291" s="22">
        <v>100</v>
      </c>
      <c r="P291" s="5">
        <v>100</v>
      </c>
    </row>
    <row r="292" spans="1:16" ht="46.8" x14ac:dyDescent="0.3">
      <c r="A292" s="264"/>
      <c r="B292" s="87" t="s">
        <v>172</v>
      </c>
      <c r="C292" s="167" t="s">
        <v>173</v>
      </c>
      <c r="D292" s="195">
        <v>0</v>
      </c>
      <c r="E292" s="195">
        <v>0</v>
      </c>
      <c r="F292" s="195">
        <f t="shared" si="42"/>
        <v>0</v>
      </c>
      <c r="G292" s="195">
        <f>5-E292</f>
        <v>5</v>
      </c>
      <c r="H292" s="195">
        <v>100</v>
      </c>
      <c r="I292" s="195">
        <v>100</v>
      </c>
      <c r="J292" s="199">
        <v>83.3</v>
      </c>
      <c r="K292" s="195">
        <f>I292-J292</f>
        <v>16.700000000000003</v>
      </c>
      <c r="L292" s="182" t="s">
        <v>304</v>
      </c>
      <c r="M292" s="1"/>
      <c r="N292" s="24">
        <v>100</v>
      </c>
      <c r="P292" s="5">
        <v>100</v>
      </c>
    </row>
    <row r="293" spans="1:16" ht="46.8" x14ac:dyDescent="0.3">
      <c r="A293" s="264"/>
      <c r="B293" s="87" t="s">
        <v>174</v>
      </c>
      <c r="C293" s="167" t="s">
        <v>175</v>
      </c>
      <c r="D293" s="202">
        <v>0.2</v>
      </c>
      <c r="E293" s="202">
        <v>0.09</v>
      </c>
      <c r="F293" s="195">
        <f t="shared" si="42"/>
        <v>-0.11000000000000001</v>
      </c>
      <c r="G293" s="195">
        <f>5-E293</f>
        <v>4.91</v>
      </c>
      <c r="H293" s="195">
        <v>100</v>
      </c>
      <c r="I293" s="195">
        <v>100</v>
      </c>
      <c r="J293" s="195">
        <v>100</v>
      </c>
      <c r="K293" s="195">
        <f t="shared" si="35"/>
        <v>0</v>
      </c>
      <c r="L293" s="184" t="s">
        <v>365</v>
      </c>
      <c r="M293" s="1"/>
      <c r="N293" s="25">
        <v>100</v>
      </c>
      <c r="P293" s="5">
        <v>100</v>
      </c>
    </row>
    <row r="294" spans="1:16" ht="31.2" x14ac:dyDescent="0.3">
      <c r="A294" s="264"/>
      <c r="B294" s="87" t="s">
        <v>176</v>
      </c>
      <c r="C294" s="167" t="s">
        <v>177</v>
      </c>
      <c r="D294" s="197">
        <v>0</v>
      </c>
      <c r="E294" s="197">
        <v>0</v>
      </c>
      <c r="F294" s="195">
        <f t="shared" si="42"/>
        <v>0</v>
      </c>
      <c r="G294" s="195">
        <f>0-E294</f>
        <v>0</v>
      </c>
      <c r="H294" s="195">
        <v>100</v>
      </c>
      <c r="I294" s="195">
        <v>100</v>
      </c>
      <c r="J294" s="195">
        <v>73.599999999999994</v>
      </c>
      <c r="K294" s="195">
        <f t="shared" si="35"/>
        <v>26.400000000000006</v>
      </c>
      <c r="L294" s="186" t="s">
        <v>329</v>
      </c>
      <c r="M294" s="1"/>
      <c r="N294" s="25">
        <v>50</v>
      </c>
      <c r="P294" s="5">
        <v>100</v>
      </c>
    </row>
    <row r="295" spans="1:16" x14ac:dyDescent="0.3">
      <c r="A295" s="264"/>
      <c r="B295" s="90" t="s">
        <v>178</v>
      </c>
      <c r="C295" s="165">
        <v>3</v>
      </c>
      <c r="D295" s="200"/>
      <c r="E295" s="200"/>
      <c r="F295" s="203">
        <f t="shared" si="42"/>
        <v>0</v>
      </c>
      <c r="G295" s="203">
        <f t="shared" ref="G295:G358" si="43">100-E295</f>
        <v>100</v>
      </c>
      <c r="H295" s="201">
        <f>(H296+H297+H298+H299)/4</f>
        <v>100</v>
      </c>
      <c r="I295" s="201">
        <f>(I296+I297+I298+I299)/4</f>
        <v>100</v>
      </c>
      <c r="J295" s="200"/>
      <c r="K295" s="195">
        <f t="shared" si="35"/>
        <v>100</v>
      </c>
      <c r="L295" s="171"/>
      <c r="M295" s="1"/>
      <c r="N295" s="15">
        <f>(N296+N297+N298+N299)/4</f>
        <v>100</v>
      </c>
      <c r="P295" s="26">
        <f>(P296+P297+P298+P299)/4</f>
        <v>100</v>
      </c>
    </row>
    <row r="296" spans="1:16" ht="46.8" x14ac:dyDescent="0.3">
      <c r="A296" s="264"/>
      <c r="B296" s="87" t="s">
        <v>179</v>
      </c>
      <c r="C296" s="167" t="s">
        <v>180</v>
      </c>
      <c r="D296" s="195">
        <v>100</v>
      </c>
      <c r="E296" s="195">
        <v>100</v>
      </c>
      <c r="F296" s="195">
        <f t="shared" si="42"/>
        <v>0</v>
      </c>
      <c r="G296" s="195">
        <f t="shared" si="43"/>
        <v>0</v>
      </c>
      <c r="H296" s="195">
        <v>100</v>
      </c>
      <c r="I296" s="195">
        <v>100</v>
      </c>
      <c r="J296" s="195">
        <v>100</v>
      </c>
      <c r="K296" s="195">
        <f t="shared" si="35"/>
        <v>0</v>
      </c>
      <c r="L296" s="185" t="s">
        <v>369</v>
      </c>
      <c r="M296" s="1"/>
      <c r="N296" s="18">
        <f>E296</f>
        <v>100</v>
      </c>
      <c r="P296" s="5">
        <v>100</v>
      </c>
    </row>
    <row r="297" spans="1:16" x14ac:dyDescent="0.3">
      <c r="A297" s="264"/>
      <c r="B297" s="87" t="s">
        <v>181</v>
      </c>
      <c r="C297" s="167" t="s">
        <v>182</v>
      </c>
      <c r="D297" s="195">
        <v>100</v>
      </c>
      <c r="E297" s="195">
        <v>100</v>
      </c>
      <c r="F297" s="195">
        <f t="shared" si="42"/>
        <v>0</v>
      </c>
      <c r="G297" s="195">
        <f t="shared" si="43"/>
        <v>0</v>
      </c>
      <c r="H297" s="195">
        <v>100</v>
      </c>
      <c r="I297" s="195">
        <v>100</v>
      </c>
      <c r="J297" s="195">
        <v>100</v>
      </c>
      <c r="K297" s="195">
        <f t="shared" si="35"/>
        <v>0</v>
      </c>
      <c r="L297" s="85"/>
      <c r="M297" s="1"/>
      <c r="N297" s="22">
        <f>E297</f>
        <v>100</v>
      </c>
      <c r="P297" s="5">
        <v>100</v>
      </c>
    </row>
    <row r="298" spans="1:16" ht="62.4" x14ac:dyDescent="0.3">
      <c r="A298" s="264"/>
      <c r="B298" s="87" t="s">
        <v>183</v>
      </c>
      <c r="C298" s="167" t="s">
        <v>184</v>
      </c>
      <c r="D298" s="195">
        <v>100</v>
      </c>
      <c r="E298" s="195">
        <v>100</v>
      </c>
      <c r="F298" s="195">
        <f t="shared" si="42"/>
        <v>0</v>
      </c>
      <c r="G298" s="195">
        <f t="shared" si="43"/>
        <v>0</v>
      </c>
      <c r="H298" s="195">
        <v>100</v>
      </c>
      <c r="I298" s="195">
        <f>E298</f>
        <v>100</v>
      </c>
      <c r="J298" s="195">
        <v>66.5</v>
      </c>
      <c r="K298" s="195">
        <f t="shared" si="35"/>
        <v>33.5</v>
      </c>
      <c r="L298" s="181" t="s">
        <v>353</v>
      </c>
      <c r="M298" s="1"/>
      <c r="N298" s="18">
        <f>E298</f>
        <v>100</v>
      </c>
      <c r="P298" s="5">
        <v>100</v>
      </c>
    </row>
    <row r="299" spans="1:16" ht="46.8" x14ac:dyDescent="0.3">
      <c r="A299" s="264"/>
      <c r="B299" s="87" t="s">
        <v>185</v>
      </c>
      <c r="C299" s="167" t="s">
        <v>186</v>
      </c>
      <c r="D299" s="195">
        <v>100</v>
      </c>
      <c r="E299" s="195">
        <v>100</v>
      </c>
      <c r="F299" s="195">
        <f t="shared" si="42"/>
        <v>0</v>
      </c>
      <c r="G299" s="195">
        <f t="shared" si="43"/>
        <v>0</v>
      </c>
      <c r="H299" s="195">
        <v>100</v>
      </c>
      <c r="I299" s="195">
        <v>100</v>
      </c>
      <c r="J299" s="195">
        <v>36.4</v>
      </c>
      <c r="K299" s="195">
        <f t="shared" si="35"/>
        <v>63.6</v>
      </c>
      <c r="L299" s="217" t="s">
        <v>224</v>
      </c>
      <c r="M299" s="1"/>
      <c r="N299" s="22">
        <v>100</v>
      </c>
      <c r="P299" s="5">
        <v>100</v>
      </c>
    </row>
    <row r="300" spans="1:16" x14ac:dyDescent="0.3">
      <c r="A300" s="264"/>
      <c r="B300" s="90" t="s">
        <v>187</v>
      </c>
      <c r="C300" s="165">
        <v>4</v>
      </c>
      <c r="D300" s="200"/>
      <c r="E300" s="200"/>
      <c r="F300" s="203">
        <f t="shared" si="42"/>
        <v>0</v>
      </c>
      <c r="G300" s="203">
        <f t="shared" si="43"/>
        <v>100</v>
      </c>
      <c r="H300" s="201">
        <v>100</v>
      </c>
      <c r="I300" s="201">
        <v>100</v>
      </c>
      <c r="J300" s="200"/>
      <c r="K300" s="195">
        <f t="shared" si="35"/>
        <v>100</v>
      </c>
      <c r="L300" s="171"/>
      <c r="M300" s="1"/>
      <c r="N300" s="15">
        <f>(N301)/1</f>
        <v>100</v>
      </c>
      <c r="P300" s="26">
        <f>(P301+P302)/2</f>
        <v>50</v>
      </c>
    </row>
    <row r="301" spans="1:16" ht="46.8" x14ac:dyDescent="0.3">
      <c r="A301" s="264"/>
      <c r="B301" s="87" t="s">
        <v>188</v>
      </c>
      <c r="C301" s="167" t="s">
        <v>189</v>
      </c>
      <c r="D301" s="195">
        <v>100</v>
      </c>
      <c r="E301" s="195">
        <v>100</v>
      </c>
      <c r="F301" s="195">
        <f t="shared" si="42"/>
        <v>0</v>
      </c>
      <c r="G301" s="195">
        <f t="shared" si="43"/>
        <v>0</v>
      </c>
      <c r="H301" s="195">
        <v>100</v>
      </c>
      <c r="I301" s="195">
        <v>100</v>
      </c>
      <c r="J301" s="195">
        <v>100</v>
      </c>
      <c r="K301" s="195">
        <f t="shared" si="35"/>
        <v>0</v>
      </c>
      <c r="L301" s="85" t="s">
        <v>334</v>
      </c>
      <c r="M301" s="1"/>
      <c r="N301" s="18">
        <f>E301</f>
        <v>100</v>
      </c>
      <c r="P301" s="5">
        <v>100</v>
      </c>
    </row>
    <row r="302" spans="1:16" ht="31.2" x14ac:dyDescent="0.3">
      <c r="A302" s="264"/>
      <c r="B302" s="87" t="s">
        <v>190</v>
      </c>
      <c r="C302" s="167" t="s">
        <v>191</v>
      </c>
      <c r="D302" s="194" t="s">
        <v>56</v>
      </c>
      <c r="E302" s="194" t="s">
        <v>56</v>
      </c>
      <c r="F302" s="194" t="s">
        <v>56</v>
      </c>
      <c r="G302" s="194" t="s">
        <v>56</v>
      </c>
      <c r="H302" s="194" t="s">
        <v>56</v>
      </c>
      <c r="I302" s="194" t="s">
        <v>56</v>
      </c>
      <c r="J302" s="194" t="s">
        <v>56</v>
      </c>
      <c r="K302" s="195"/>
      <c r="L302" s="85" t="s">
        <v>192</v>
      </c>
      <c r="M302" s="1"/>
      <c r="N302" s="18" t="str">
        <f>E302</f>
        <v>-</v>
      </c>
      <c r="P302" s="5">
        <v>0</v>
      </c>
    </row>
    <row r="303" spans="1:16" x14ac:dyDescent="0.3">
      <c r="A303" s="264"/>
      <c r="B303" s="90" t="s">
        <v>193</v>
      </c>
      <c r="C303" s="165">
        <v>5</v>
      </c>
      <c r="D303" s="200"/>
      <c r="E303" s="200"/>
      <c r="F303" s="203">
        <f>E303-D303</f>
        <v>0</v>
      </c>
      <c r="G303" s="203">
        <f t="shared" si="43"/>
        <v>100</v>
      </c>
      <c r="H303" s="201">
        <v>100</v>
      </c>
      <c r="I303" s="201">
        <v>100</v>
      </c>
      <c r="J303" s="200"/>
      <c r="K303" s="195">
        <f t="shared" si="35"/>
        <v>100</v>
      </c>
      <c r="L303" s="171"/>
      <c r="M303" s="1"/>
      <c r="N303" s="15">
        <f>(N304+N305)/2</f>
        <v>100</v>
      </c>
      <c r="P303" s="26">
        <f>(P304+P305)/2</f>
        <v>100</v>
      </c>
    </row>
    <row r="304" spans="1:16" ht="46.8" x14ac:dyDescent="0.3">
      <c r="A304" s="264"/>
      <c r="B304" s="87" t="s">
        <v>194</v>
      </c>
      <c r="C304" s="167" t="s">
        <v>195</v>
      </c>
      <c r="D304" s="195">
        <v>100</v>
      </c>
      <c r="E304" s="195">
        <v>100</v>
      </c>
      <c r="F304" s="195">
        <f>E304-D304</f>
        <v>0</v>
      </c>
      <c r="G304" s="195">
        <f t="shared" si="43"/>
        <v>0</v>
      </c>
      <c r="H304" s="195">
        <v>100</v>
      </c>
      <c r="I304" s="195">
        <v>100</v>
      </c>
      <c r="J304" s="195">
        <v>91.3</v>
      </c>
      <c r="K304" s="195">
        <f t="shared" si="35"/>
        <v>8.7000000000000028</v>
      </c>
      <c r="L304" s="85" t="s">
        <v>225</v>
      </c>
      <c r="M304" s="1"/>
      <c r="N304" s="18">
        <f>E304</f>
        <v>100</v>
      </c>
      <c r="P304" s="5">
        <v>100</v>
      </c>
    </row>
    <row r="305" spans="1:17" ht="31.2" x14ac:dyDescent="0.3">
      <c r="A305" s="265"/>
      <c r="B305" s="87" t="s">
        <v>196</v>
      </c>
      <c r="C305" s="167" t="s">
        <v>197</v>
      </c>
      <c r="D305" s="195">
        <v>100</v>
      </c>
      <c r="E305" s="195">
        <v>100</v>
      </c>
      <c r="F305" s="195">
        <f>E305-D305</f>
        <v>0</v>
      </c>
      <c r="G305" s="195">
        <f t="shared" si="43"/>
        <v>0</v>
      </c>
      <c r="H305" s="195">
        <v>100</v>
      </c>
      <c r="I305" s="195">
        <v>100</v>
      </c>
      <c r="J305" s="195">
        <v>98.6</v>
      </c>
      <c r="K305" s="195">
        <f t="shared" si="35"/>
        <v>1.4000000000000057</v>
      </c>
      <c r="L305" s="85" t="s">
        <v>198</v>
      </c>
      <c r="M305" s="1"/>
      <c r="N305" s="18">
        <f>E305</f>
        <v>100</v>
      </c>
      <c r="P305" s="5">
        <v>100</v>
      </c>
    </row>
    <row r="306" spans="1:17" x14ac:dyDescent="0.3">
      <c r="A306" s="79" t="s">
        <v>202</v>
      </c>
      <c r="B306" s="87"/>
      <c r="C306" s="167"/>
      <c r="D306" s="195"/>
      <c r="E306" s="195"/>
      <c r="F306" s="195"/>
      <c r="G306" s="195"/>
      <c r="H306" s="203">
        <f>(H303+H300+H295+H278+H257)/5</f>
        <v>97.340833333333336</v>
      </c>
      <c r="I306" s="203">
        <f>(I303+I300+I295+I278+I257)/5</f>
        <v>97.191425438596497</v>
      </c>
      <c r="J306" s="195"/>
      <c r="K306" s="195"/>
      <c r="L306" s="85"/>
      <c r="M306" s="1"/>
      <c r="N306" s="27"/>
    </row>
    <row r="307" spans="1:17" x14ac:dyDescent="0.3">
      <c r="A307" s="266" t="s">
        <v>226</v>
      </c>
      <c r="B307" s="90" t="s">
        <v>97</v>
      </c>
      <c r="C307" s="165">
        <v>1</v>
      </c>
      <c r="D307" s="200"/>
      <c r="E307" s="200"/>
      <c r="F307" s="203">
        <f t="shared" ref="F307:F321" si="44">E307-D307</f>
        <v>0</v>
      </c>
      <c r="G307" s="203">
        <f t="shared" si="43"/>
        <v>100</v>
      </c>
      <c r="H307" s="201">
        <f>(H308+H309+H310+H311+H312+H313+H314+H315+H316+H317+H318+H319+H320+H321+H323+H324+H326+H327+H325+H322)/20</f>
        <v>77.859999999999985</v>
      </c>
      <c r="I307" s="201">
        <f>(I308+I309+I310+I311+I312+I313+I314+I315+I316+I317+I318+I319+I320+I321+I323+I324+I326+I327+I325+I322)/20</f>
        <v>76.44</v>
      </c>
      <c r="J307" s="200"/>
      <c r="K307" s="195">
        <f t="shared" ref="K307:K372" si="45">I307-J307</f>
        <v>76.44</v>
      </c>
      <c r="L307" s="171"/>
      <c r="M307" s="33" t="e">
        <f>(N307+N328+N345+N350+N353)/5</f>
        <v>#REF!</v>
      </c>
      <c r="N307" s="15">
        <f>(N310+N311+N312+N313+N314+N315+N319+N320+N308+N309+N316+N317+N318+N321+N323+N324+N326+N327)/18</f>
        <v>73.822222222222223</v>
      </c>
      <c r="P307" s="16">
        <f>(P308+P309+P310+P311+P312+P313+P314+P315+P316+P317+P318+P319+P320+P321+P322+P323+P324+P326+P327)/19</f>
        <v>100</v>
      </c>
      <c r="Q307" s="17" t="e">
        <f>(P307+P328+P345+P350+P353)/5</f>
        <v>#REF!</v>
      </c>
    </row>
    <row r="308" spans="1:17" ht="78" x14ac:dyDescent="0.3">
      <c r="A308" s="264"/>
      <c r="B308" s="87" t="s">
        <v>283</v>
      </c>
      <c r="C308" s="167" t="s">
        <v>98</v>
      </c>
      <c r="D308" s="195">
        <v>100</v>
      </c>
      <c r="E308" s="195">
        <v>100</v>
      </c>
      <c r="F308" s="195">
        <f t="shared" si="44"/>
        <v>0</v>
      </c>
      <c r="G308" s="195">
        <f t="shared" si="43"/>
        <v>0</v>
      </c>
      <c r="H308" s="195">
        <v>100</v>
      </c>
      <c r="I308" s="195">
        <v>100</v>
      </c>
      <c r="J308" s="195">
        <v>100</v>
      </c>
      <c r="K308" s="195">
        <f t="shared" si="45"/>
        <v>0</v>
      </c>
      <c r="L308" s="85" t="s">
        <v>422</v>
      </c>
      <c r="M308" s="1"/>
      <c r="N308" s="18">
        <f>E308</f>
        <v>100</v>
      </c>
      <c r="P308" s="5">
        <v>100</v>
      </c>
    </row>
    <row r="309" spans="1:17" ht="62.4" x14ac:dyDescent="0.3">
      <c r="A309" s="264"/>
      <c r="B309" s="87" t="s">
        <v>285</v>
      </c>
      <c r="C309" s="167" t="s">
        <v>100</v>
      </c>
      <c r="D309" s="195">
        <v>100</v>
      </c>
      <c r="E309" s="195">
        <v>100</v>
      </c>
      <c r="F309" s="195">
        <f t="shared" si="44"/>
        <v>0</v>
      </c>
      <c r="G309" s="195">
        <f t="shared" si="43"/>
        <v>0</v>
      </c>
      <c r="H309" s="195">
        <v>100</v>
      </c>
      <c r="I309" s="195">
        <v>100</v>
      </c>
      <c r="J309" s="195">
        <v>100</v>
      </c>
      <c r="K309" s="195">
        <f t="shared" si="45"/>
        <v>0</v>
      </c>
      <c r="L309" s="85" t="s">
        <v>423</v>
      </c>
      <c r="M309" s="1"/>
      <c r="N309" s="18">
        <f>E309</f>
        <v>100</v>
      </c>
      <c r="P309" s="5">
        <v>100</v>
      </c>
    </row>
    <row r="310" spans="1:17" ht="31.2" x14ac:dyDescent="0.3">
      <c r="A310" s="264"/>
      <c r="B310" s="87" t="s">
        <v>101</v>
      </c>
      <c r="C310" s="167" t="s">
        <v>102</v>
      </c>
      <c r="D310" s="195">
        <v>0</v>
      </c>
      <c r="E310" s="195">
        <v>0</v>
      </c>
      <c r="F310" s="195">
        <f t="shared" si="44"/>
        <v>0</v>
      </c>
      <c r="G310" s="195">
        <f t="shared" si="43"/>
        <v>100</v>
      </c>
      <c r="H310" s="195">
        <v>0</v>
      </c>
      <c r="I310" s="195">
        <v>0</v>
      </c>
      <c r="J310" s="195">
        <v>16.399999999999999</v>
      </c>
      <c r="K310" s="195">
        <f t="shared" si="45"/>
        <v>-16.399999999999999</v>
      </c>
      <c r="L310" s="85"/>
      <c r="M310" s="1"/>
      <c r="N310" s="18">
        <f>E310</f>
        <v>0</v>
      </c>
      <c r="P310" s="5">
        <v>100</v>
      </c>
    </row>
    <row r="311" spans="1:17" ht="46.8" x14ac:dyDescent="0.3">
      <c r="A311" s="264"/>
      <c r="B311" s="87" t="s">
        <v>103</v>
      </c>
      <c r="C311" s="167" t="s">
        <v>104</v>
      </c>
      <c r="D311" s="196">
        <v>75</v>
      </c>
      <c r="E311" s="197">
        <v>89.5</v>
      </c>
      <c r="F311" s="195">
        <f t="shared" si="44"/>
        <v>14.5</v>
      </c>
      <c r="G311" s="195">
        <f t="shared" si="43"/>
        <v>10.5</v>
      </c>
      <c r="H311" s="195">
        <v>0</v>
      </c>
      <c r="I311" s="195">
        <v>0</v>
      </c>
      <c r="J311" s="195">
        <v>45.5</v>
      </c>
      <c r="K311" s="195">
        <f t="shared" si="45"/>
        <v>-45.5</v>
      </c>
      <c r="L311" s="181" t="s">
        <v>407</v>
      </c>
      <c r="M311" s="1"/>
      <c r="N311" s="22">
        <v>0</v>
      </c>
      <c r="P311" s="5">
        <v>100</v>
      </c>
    </row>
    <row r="312" spans="1:17" ht="62.4" x14ac:dyDescent="0.3">
      <c r="A312" s="264"/>
      <c r="B312" s="87" t="s">
        <v>105</v>
      </c>
      <c r="C312" s="167" t="s">
        <v>106</v>
      </c>
      <c r="D312" s="196">
        <v>75</v>
      </c>
      <c r="E312" s="197">
        <v>78.900000000000006</v>
      </c>
      <c r="F312" s="195">
        <f t="shared" si="44"/>
        <v>3.9000000000000057</v>
      </c>
      <c r="G312" s="195">
        <f t="shared" si="43"/>
        <v>21.099999999999994</v>
      </c>
      <c r="H312" s="196">
        <v>75</v>
      </c>
      <c r="I312" s="197">
        <v>78.900000000000006</v>
      </c>
      <c r="J312" s="195">
        <v>69.099999999999994</v>
      </c>
      <c r="K312" s="195">
        <f t="shared" si="45"/>
        <v>9.8000000000000114</v>
      </c>
      <c r="L312" s="181" t="s">
        <v>416</v>
      </c>
      <c r="M312" s="1"/>
      <c r="N312" s="18">
        <f>E312</f>
        <v>78.900000000000006</v>
      </c>
      <c r="P312" s="5">
        <v>100</v>
      </c>
    </row>
    <row r="313" spans="1:17" ht="46.8" x14ac:dyDescent="0.3">
      <c r="A313" s="264"/>
      <c r="B313" s="87" t="s">
        <v>107</v>
      </c>
      <c r="C313" s="167" t="s">
        <v>108</v>
      </c>
      <c r="D313" s="195">
        <v>100</v>
      </c>
      <c r="E313" s="195">
        <v>100</v>
      </c>
      <c r="F313" s="195">
        <f t="shared" si="44"/>
        <v>0</v>
      </c>
      <c r="G313" s="195">
        <f t="shared" si="43"/>
        <v>0</v>
      </c>
      <c r="H313" s="195">
        <v>100</v>
      </c>
      <c r="I313" s="195">
        <v>100</v>
      </c>
      <c r="J313" s="195">
        <v>63.6</v>
      </c>
      <c r="K313" s="195">
        <f t="shared" si="45"/>
        <v>36.4</v>
      </c>
      <c r="L313" s="170" t="s">
        <v>317</v>
      </c>
      <c r="M313" s="1"/>
      <c r="N313" s="18">
        <f>E313</f>
        <v>100</v>
      </c>
      <c r="P313" s="5">
        <v>100</v>
      </c>
    </row>
    <row r="314" spans="1:17" ht="46.8" x14ac:dyDescent="0.3">
      <c r="A314" s="264"/>
      <c r="B314" s="87" t="s">
        <v>109</v>
      </c>
      <c r="C314" s="167" t="s">
        <v>110</v>
      </c>
      <c r="D314" s="195">
        <v>100</v>
      </c>
      <c r="E314" s="195">
        <v>100</v>
      </c>
      <c r="F314" s="195">
        <f t="shared" si="44"/>
        <v>0</v>
      </c>
      <c r="G314" s="195">
        <f t="shared" si="43"/>
        <v>0</v>
      </c>
      <c r="H314" s="195">
        <v>100</v>
      </c>
      <c r="I314" s="195">
        <v>100</v>
      </c>
      <c r="J314" s="195">
        <v>100</v>
      </c>
      <c r="K314" s="195">
        <f t="shared" si="45"/>
        <v>0</v>
      </c>
      <c r="L314" s="85" t="s">
        <v>429</v>
      </c>
      <c r="M314" s="1"/>
      <c r="N314" s="18">
        <f>E314</f>
        <v>100</v>
      </c>
      <c r="P314" s="5">
        <v>100</v>
      </c>
    </row>
    <row r="315" spans="1:17" ht="62.4" x14ac:dyDescent="0.3">
      <c r="A315" s="264"/>
      <c r="B315" s="87" t="s">
        <v>111</v>
      </c>
      <c r="C315" s="167" t="s">
        <v>112</v>
      </c>
      <c r="D315" s="195">
        <v>100</v>
      </c>
      <c r="E315" s="195">
        <v>100</v>
      </c>
      <c r="F315" s="195">
        <f t="shared" si="44"/>
        <v>0</v>
      </c>
      <c r="G315" s="195">
        <f t="shared" si="43"/>
        <v>0</v>
      </c>
      <c r="H315" s="195">
        <v>100</v>
      </c>
      <c r="I315" s="195">
        <v>100</v>
      </c>
      <c r="J315" s="195">
        <v>100</v>
      </c>
      <c r="K315" s="195">
        <f t="shared" si="45"/>
        <v>0</v>
      </c>
      <c r="L315" s="170" t="s">
        <v>431</v>
      </c>
      <c r="M315" s="1"/>
      <c r="N315" s="18">
        <f>E315</f>
        <v>100</v>
      </c>
      <c r="P315" s="5">
        <v>100</v>
      </c>
    </row>
    <row r="316" spans="1:17" ht="31.2" x14ac:dyDescent="0.3">
      <c r="A316" s="264"/>
      <c r="B316" s="87" t="s">
        <v>113</v>
      </c>
      <c r="C316" s="167" t="s">
        <v>114</v>
      </c>
      <c r="D316" s="195">
        <v>100</v>
      </c>
      <c r="E316" s="195">
        <v>100</v>
      </c>
      <c r="F316" s="195">
        <f t="shared" si="44"/>
        <v>0</v>
      </c>
      <c r="G316" s="195">
        <f t="shared" si="43"/>
        <v>0</v>
      </c>
      <c r="H316" s="195">
        <v>100</v>
      </c>
      <c r="I316" s="195">
        <v>100</v>
      </c>
      <c r="J316" s="195">
        <v>100</v>
      </c>
      <c r="K316" s="195">
        <f t="shared" si="45"/>
        <v>0</v>
      </c>
      <c r="L316" s="85"/>
      <c r="M316" s="1"/>
      <c r="N316" s="22">
        <v>100</v>
      </c>
      <c r="P316" s="5">
        <v>100</v>
      </c>
    </row>
    <row r="317" spans="1:17" ht="140.4" x14ac:dyDescent="0.3">
      <c r="A317" s="264"/>
      <c r="B317" s="87" t="s">
        <v>286</v>
      </c>
      <c r="C317" s="167" t="s">
        <v>116</v>
      </c>
      <c r="D317" s="195">
        <v>100</v>
      </c>
      <c r="E317" s="195">
        <v>100</v>
      </c>
      <c r="F317" s="195">
        <f t="shared" si="44"/>
        <v>0</v>
      </c>
      <c r="G317" s="195">
        <f t="shared" si="43"/>
        <v>0</v>
      </c>
      <c r="H317" s="195">
        <v>100</v>
      </c>
      <c r="I317" s="195">
        <v>100</v>
      </c>
      <c r="J317" s="195">
        <v>95.9</v>
      </c>
      <c r="K317" s="195">
        <f t="shared" si="45"/>
        <v>4.0999999999999943</v>
      </c>
      <c r="L317" s="85"/>
      <c r="M317" s="1"/>
      <c r="N317" s="18">
        <f t="shared" ref="N317:N324" si="46">E317</f>
        <v>100</v>
      </c>
      <c r="P317" s="5">
        <v>100</v>
      </c>
    </row>
    <row r="318" spans="1:17" ht="124.8" x14ac:dyDescent="0.3">
      <c r="A318" s="264"/>
      <c r="B318" s="87" t="s">
        <v>118</v>
      </c>
      <c r="C318" s="167" t="s">
        <v>119</v>
      </c>
      <c r="D318" s="195">
        <v>88.9</v>
      </c>
      <c r="E318" s="195">
        <v>50</v>
      </c>
      <c r="F318" s="195">
        <f t="shared" si="44"/>
        <v>-38.900000000000006</v>
      </c>
      <c r="G318" s="195">
        <f>100-E318</f>
        <v>50</v>
      </c>
      <c r="H318" s="195">
        <v>88.9</v>
      </c>
      <c r="I318" s="195">
        <v>50</v>
      </c>
      <c r="J318" s="195">
        <v>74.7</v>
      </c>
      <c r="K318" s="195">
        <f t="shared" si="45"/>
        <v>-24.700000000000003</v>
      </c>
      <c r="L318" s="85" t="s">
        <v>433</v>
      </c>
      <c r="M318" s="1"/>
      <c r="N318" s="18">
        <f t="shared" si="46"/>
        <v>50</v>
      </c>
      <c r="P318" s="5">
        <v>100</v>
      </c>
    </row>
    <row r="319" spans="1:17" ht="46.8" x14ac:dyDescent="0.3">
      <c r="A319" s="264"/>
      <c r="B319" s="87" t="s">
        <v>120</v>
      </c>
      <c r="C319" s="167" t="s">
        <v>121</v>
      </c>
      <c r="D319" s="195">
        <v>93.3</v>
      </c>
      <c r="E319" s="195">
        <v>99.9</v>
      </c>
      <c r="F319" s="195">
        <f t="shared" si="44"/>
        <v>6.6000000000000085</v>
      </c>
      <c r="G319" s="195">
        <f t="shared" si="43"/>
        <v>9.9999999999994316E-2</v>
      </c>
      <c r="H319" s="195">
        <v>93.3</v>
      </c>
      <c r="I319" s="195">
        <f>E319</f>
        <v>99.9</v>
      </c>
      <c r="J319" s="195">
        <v>97.6</v>
      </c>
      <c r="K319" s="195">
        <f>I319-J319</f>
        <v>2.3000000000000114</v>
      </c>
      <c r="L319" s="85"/>
      <c r="M319" s="1"/>
      <c r="N319" s="18">
        <f t="shared" si="46"/>
        <v>99.9</v>
      </c>
      <c r="P319" s="5">
        <v>100</v>
      </c>
    </row>
    <row r="320" spans="1:17" ht="31.2" x14ac:dyDescent="0.3">
      <c r="A320" s="264"/>
      <c r="B320" s="87" t="s">
        <v>122</v>
      </c>
      <c r="C320" s="167" t="s">
        <v>123</v>
      </c>
      <c r="D320" s="195">
        <v>100</v>
      </c>
      <c r="E320" s="195">
        <v>100</v>
      </c>
      <c r="F320" s="195">
        <f t="shared" si="44"/>
        <v>0</v>
      </c>
      <c r="G320" s="195">
        <f>100-E320</f>
        <v>0</v>
      </c>
      <c r="H320" s="195">
        <v>100</v>
      </c>
      <c r="I320" s="195">
        <v>100</v>
      </c>
      <c r="J320" s="195">
        <v>75</v>
      </c>
      <c r="K320" s="195">
        <f t="shared" si="45"/>
        <v>25</v>
      </c>
      <c r="L320" s="85"/>
      <c r="M320" s="1"/>
      <c r="N320" s="18">
        <f t="shared" si="46"/>
        <v>100</v>
      </c>
      <c r="P320" s="5">
        <v>100</v>
      </c>
    </row>
    <row r="321" spans="1:16" ht="46.8" x14ac:dyDescent="0.3">
      <c r="A321" s="264"/>
      <c r="B321" s="87" t="s">
        <v>124</v>
      </c>
      <c r="C321" s="167" t="s">
        <v>125</v>
      </c>
      <c r="D321" s="195">
        <v>0</v>
      </c>
      <c r="E321" s="195">
        <v>0</v>
      </c>
      <c r="F321" s="195">
        <f t="shared" si="44"/>
        <v>0</v>
      </c>
      <c r="G321" s="195">
        <f t="shared" si="43"/>
        <v>100</v>
      </c>
      <c r="H321" s="195">
        <v>100</v>
      </c>
      <c r="I321" s="195">
        <v>100</v>
      </c>
      <c r="J321" s="195">
        <v>100</v>
      </c>
      <c r="K321" s="195">
        <f t="shared" si="45"/>
        <v>0</v>
      </c>
      <c r="L321" s="85" t="s">
        <v>126</v>
      </c>
      <c r="N321" s="18">
        <f t="shared" si="46"/>
        <v>0</v>
      </c>
      <c r="P321" s="5">
        <v>100</v>
      </c>
    </row>
    <row r="322" spans="1:16" ht="46.8" x14ac:dyDescent="0.3">
      <c r="A322" s="264"/>
      <c r="B322" s="87" t="s">
        <v>127</v>
      </c>
      <c r="C322" s="167" t="s">
        <v>128</v>
      </c>
      <c r="D322" s="199">
        <v>100</v>
      </c>
      <c r="E322" s="199">
        <v>100</v>
      </c>
      <c r="F322" s="199">
        <v>0</v>
      </c>
      <c r="G322" s="199">
        <v>0</v>
      </c>
      <c r="H322" s="199">
        <v>100</v>
      </c>
      <c r="I322" s="199">
        <v>100</v>
      </c>
      <c r="J322" s="199">
        <v>100</v>
      </c>
      <c r="K322" s="195">
        <v>0</v>
      </c>
      <c r="L322" s="173"/>
      <c r="N322" s="18">
        <f t="shared" si="46"/>
        <v>100</v>
      </c>
      <c r="P322" s="5">
        <v>100</v>
      </c>
    </row>
    <row r="323" spans="1:16" ht="46.8" x14ac:dyDescent="0.3">
      <c r="A323" s="264"/>
      <c r="B323" s="87" t="s">
        <v>130</v>
      </c>
      <c r="C323" s="167" t="s">
        <v>131</v>
      </c>
      <c r="D323" s="195">
        <v>100</v>
      </c>
      <c r="E323" s="195">
        <v>100</v>
      </c>
      <c r="F323" s="195">
        <f t="shared" ref="F323:F355" si="47">E323-D323</f>
        <v>0</v>
      </c>
      <c r="G323" s="195">
        <f t="shared" si="43"/>
        <v>0</v>
      </c>
      <c r="H323" s="195">
        <v>100</v>
      </c>
      <c r="I323" s="195">
        <v>100</v>
      </c>
      <c r="J323" s="195">
        <v>100</v>
      </c>
      <c r="K323" s="195">
        <f t="shared" si="45"/>
        <v>0</v>
      </c>
      <c r="L323" s="85"/>
      <c r="M323" s="1"/>
      <c r="N323" s="18">
        <f t="shared" si="46"/>
        <v>100</v>
      </c>
      <c r="P323" s="5">
        <v>100</v>
      </c>
    </row>
    <row r="324" spans="1:16" ht="31.2" x14ac:dyDescent="0.3">
      <c r="A324" s="264"/>
      <c r="B324" s="87" t="s">
        <v>132</v>
      </c>
      <c r="C324" s="167" t="s">
        <v>133</v>
      </c>
      <c r="D324" s="195">
        <v>100</v>
      </c>
      <c r="E324" s="195">
        <v>100</v>
      </c>
      <c r="F324" s="195">
        <f t="shared" si="47"/>
        <v>0</v>
      </c>
      <c r="G324" s="195">
        <f t="shared" si="43"/>
        <v>0</v>
      </c>
      <c r="H324" s="195">
        <v>100</v>
      </c>
      <c r="I324" s="195">
        <v>100</v>
      </c>
      <c r="J324" s="195">
        <v>100</v>
      </c>
      <c r="K324" s="195">
        <f t="shared" si="45"/>
        <v>0</v>
      </c>
      <c r="L324" s="85"/>
      <c r="M324" s="1"/>
      <c r="N324" s="18">
        <f t="shared" si="46"/>
        <v>100</v>
      </c>
      <c r="P324" s="5">
        <v>100</v>
      </c>
    </row>
    <row r="325" spans="1:16" ht="46.8" x14ac:dyDescent="0.3">
      <c r="A325" s="264"/>
      <c r="B325" s="87" t="s">
        <v>74</v>
      </c>
      <c r="C325" s="167" t="s">
        <v>134</v>
      </c>
      <c r="D325" s="199">
        <v>0</v>
      </c>
      <c r="E325" s="199">
        <v>0</v>
      </c>
      <c r="F325" s="199">
        <f t="shared" si="47"/>
        <v>0</v>
      </c>
      <c r="G325" s="199">
        <f>100-E325</f>
        <v>100</v>
      </c>
      <c r="H325" s="199">
        <v>0</v>
      </c>
      <c r="I325" s="199">
        <v>0</v>
      </c>
      <c r="J325" s="199">
        <v>30</v>
      </c>
      <c r="K325" s="199">
        <f>I325-J325</f>
        <v>-30</v>
      </c>
      <c r="L325" s="85" t="s">
        <v>135</v>
      </c>
      <c r="M325" s="1"/>
      <c r="N325" s="18"/>
    </row>
    <row r="326" spans="1:16" ht="46.8" x14ac:dyDescent="0.3">
      <c r="A326" s="264"/>
      <c r="B326" s="87" t="s">
        <v>136</v>
      </c>
      <c r="C326" s="167" t="s">
        <v>137</v>
      </c>
      <c r="D326" s="195">
        <v>0</v>
      </c>
      <c r="E326" s="195">
        <v>0</v>
      </c>
      <c r="F326" s="195">
        <f t="shared" si="47"/>
        <v>0</v>
      </c>
      <c r="G326" s="195">
        <f t="shared" si="43"/>
        <v>100</v>
      </c>
      <c r="H326" s="195">
        <v>0</v>
      </c>
      <c r="I326" s="195">
        <v>0</v>
      </c>
      <c r="J326" s="195">
        <v>0</v>
      </c>
      <c r="K326" s="195">
        <f t="shared" si="45"/>
        <v>0</v>
      </c>
      <c r="L326" s="85" t="s">
        <v>207</v>
      </c>
      <c r="M326" s="1"/>
      <c r="N326" s="18">
        <f>E326</f>
        <v>0</v>
      </c>
      <c r="P326" s="5">
        <v>100</v>
      </c>
    </row>
    <row r="327" spans="1:16" x14ac:dyDescent="0.3">
      <c r="A327" s="264"/>
      <c r="B327" s="87" t="s">
        <v>139</v>
      </c>
      <c r="C327" s="167" t="s">
        <v>140</v>
      </c>
      <c r="D327" s="195">
        <v>100</v>
      </c>
      <c r="E327" s="195">
        <v>100</v>
      </c>
      <c r="F327" s="195">
        <f t="shared" si="47"/>
        <v>0</v>
      </c>
      <c r="G327" s="195">
        <f t="shared" si="43"/>
        <v>0</v>
      </c>
      <c r="H327" s="195">
        <v>100</v>
      </c>
      <c r="I327" s="195">
        <v>100</v>
      </c>
      <c r="J327" s="195">
        <v>100</v>
      </c>
      <c r="K327" s="195">
        <f t="shared" si="45"/>
        <v>0</v>
      </c>
      <c r="L327" s="85"/>
      <c r="M327" s="1"/>
      <c r="N327" s="22">
        <v>100</v>
      </c>
      <c r="P327" s="5">
        <v>100</v>
      </c>
    </row>
    <row r="328" spans="1:16" x14ac:dyDescent="0.3">
      <c r="A328" s="264"/>
      <c r="B328" s="90" t="s">
        <v>142</v>
      </c>
      <c r="C328" s="165">
        <v>2</v>
      </c>
      <c r="D328" s="200"/>
      <c r="E328" s="200"/>
      <c r="F328" s="203">
        <f t="shared" si="47"/>
        <v>0</v>
      </c>
      <c r="G328" s="203">
        <f t="shared" si="43"/>
        <v>100</v>
      </c>
      <c r="H328" s="203">
        <f>(H329+H330+H331+H332+H333+H334+H335+H336+H337+H339+H341+H342+H343+H344+H338+H340)/16</f>
        <v>65.45</v>
      </c>
      <c r="I328" s="203">
        <f>(I329+I330+I331+I332+I333+I334+I335+I336+I337+I339+I340+I341+I342+I343+I344+I338)/16</f>
        <v>61.171052631578945</v>
      </c>
      <c r="J328" s="200"/>
      <c r="K328" s="195">
        <f t="shared" si="45"/>
        <v>61.171052631578945</v>
      </c>
      <c r="L328" s="171"/>
      <c r="M328" s="1"/>
      <c r="N328" s="15" t="e">
        <f>(N329+N330+N331+N332+N333+N342+N343+N344+N334+N335+N336+N337+#REF!+N338+N339+N340+N341)/17</f>
        <v>#REF!</v>
      </c>
      <c r="P328" s="16" t="e">
        <f>(P329+P330+P331+P332+P333+P334+P335+P336+P337+#REF!+P338+P339+P340+P341+P343+P342+P344)/17</f>
        <v>#REF!</v>
      </c>
    </row>
    <row r="329" spans="1:16" ht="31.2" x14ac:dyDescent="0.3">
      <c r="A329" s="264"/>
      <c r="B329" s="87" t="s">
        <v>143</v>
      </c>
      <c r="C329" s="167" t="s">
        <v>144</v>
      </c>
      <c r="D329" s="195">
        <v>83</v>
      </c>
      <c r="E329" s="195">
        <v>100</v>
      </c>
      <c r="F329" s="195">
        <f t="shared" si="47"/>
        <v>17</v>
      </c>
      <c r="G329" s="195">
        <f t="shared" si="43"/>
        <v>0</v>
      </c>
      <c r="H329" s="195">
        <v>83</v>
      </c>
      <c r="I329" s="195">
        <f>E329</f>
        <v>100</v>
      </c>
      <c r="J329" s="195">
        <v>87.5</v>
      </c>
      <c r="K329" s="195">
        <f t="shared" si="45"/>
        <v>12.5</v>
      </c>
      <c r="L329" s="85"/>
      <c r="M329" s="1"/>
      <c r="N329" s="18">
        <f>E329</f>
        <v>100</v>
      </c>
      <c r="P329" s="5">
        <v>100</v>
      </c>
    </row>
    <row r="330" spans="1:16" x14ac:dyDescent="0.3">
      <c r="A330" s="264"/>
      <c r="B330" s="87" t="s">
        <v>145</v>
      </c>
      <c r="C330" s="167" t="s">
        <v>146</v>
      </c>
      <c r="D330" s="195">
        <v>99.4</v>
      </c>
      <c r="E330" s="195">
        <v>35.5</v>
      </c>
      <c r="F330" s="195">
        <f t="shared" si="47"/>
        <v>-63.900000000000006</v>
      </c>
      <c r="G330" s="195">
        <f t="shared" si="43"/>
        <v>64.5</v>
      </c>
      <c r="H330" s="195">
        <v>100</v>
      </c>
      <c r="I330" s="195">
        <f>(1-((95-E330)/95))*100</f>
        <v>37.368421052631582</v>
      </c>
      <c r="J330" s="195">
        <v>94.3</v>
      </c>
      <c r="K330" s="195">
        <f t="shared" si="45"/>
        <v>-56.931578947368415</v>
      </c>
      <c r="L330" s="85"/>
      <c r="M330" s="1"/>
      <c r="N330" s="23">
        <f>I330</f>
        <v>37.368421052631582</v>
      </c>
      <c r="P330" s="5">
        <v>100</v>
      </c>
    </row>
    <row r="331" spans="1:16" x14ac:dyDescent="0.3">
      <c r="A331" s="264"/>
      <c r="B331" s="87" t="s">
        <v>147</v>
      </c>
      <c r="C331" s="167" t="s">
        <v>148</v>
      </c>
      <c r="D331" s="195">
        <v>1827.5</v>
      </c>
      <c r="E331" s="195">
        <v>604.14</v>
      </c>
      <c r="F331" s="195">
        <f t="shared" si="47"/>
        <v>-1223.3600000000001</v>
      </c>
      <c r="G331" s="195">
        <f>100-E331</f>
        <v>-504.14</v>
      </c>
      <c r="H331" s="195">
        <v>0</v>
      </c>
      <c r="I331" s="195">
        <v>0</v>
      </c>
      <c r="J331" s="195">
        <v>80.5</v>
      </c>
      <c r="K331" s="195">
        <f t="shared" si="45"/>
        <v>-80.5</v>
      </c>
      <c r="L331" s="85"/>
      <c r="M331" s="1"/>
      <c r="N331" s="22">
        <v>0</v>
      </c>
      <c r="P331" s="5">
        <v>100</v>
      </c>
    </row>
    <row r="332" spans="1:16" ht="31.2" x14ac:dyDescent="0.3">
      <c r="A332" s="264"/>
      <c r="B332" s="87" t="s">
        <v>149</v>
      </c>
      <c r="C332" s="167" t="s">
        <v>150</v>
      </c>
      <c r="D332" s="195">
        <v>4</v>
      </c>
      <c r="E332" s="195">
        <v>0</v>
      </c>
      <c r="F332" s="195">
        <f t="shared" si="47"/>
        <v>-4</v>
      </c>
      <c r="G332" s="195">
        <f>100-E332</f>
        <v>100</v>
      </c>
      <c r="H332" s="195">
        <v>80</v>
      </c>
      <c r="I332" s="195">
        <v>100</v>
      </c>
      <c r="J332" s="195">
        <v>90</v>
      </c>
      <c r="K332" s="195">
        <f t="shared" si="45"/>
        <v>10</v>
      </c>
      <c r="L332" s="85" t="s">
        <v>300</v>
      </c>
      <c r="M332" s="1"/>
      <c r="N332" s="18">
        <f>I332</f>
        <v>100</v>
      </c>
      <c r="P332" s="5">
        <v>100</v>
      </c>
    </row>
    <row r="333" spans="1:16" ht="31.2" x14ac:dyDescent="0.3">
      <c r="A333" s="264"/>
      <c r="B333" s="87" t="s">
        <v>151</v>
      </c>
      <c r="C333" s="167" t="s">
        <v>152</v>
      </c>
      <c r="D333" s="195">
        <v>11</v>
      </c>
      <c r="E333" s="195">
        <v>8</v>
      </c>
      <c r="F333" s="195">
        <f t="shared" si="47"/>
        <v>-3</v>
      </c>
      <c r="G333" s="195">
        <f>0-E333</f>
        <v>-8</v>
      </c>
      <c r="H333" s="195">
        <v>0</v>
      </c>
      <c r="I333" s="195">
        <v>0</v>
      </c>
      <c r="J333" s="195">
        <v>5</v>
      </c>
      <c r="K333" s="195">
        <f t="shared" si="45"/>
        <v>-5</v>
      </c>
      <c r="L333" s="85"/>
      <c r="M333" s="6"/>
      <c r="N333" s="23">
        <v>0</v>
      </c>
      <c r="P333" s="5">
        <v>100</v>
      </c>
    </row>
    <row r="334" spans="1:16" ht="62.4" x14ac:dyDescent="0.3">
      <c r="A334" s="264"/>
      <c r="B334" s="87" t="s">
        <v>289</v>
      </c>
      <c r="C334" s="167" t="s">
        <v>153</v>
      </c>
      <c r="D334" s="195">
        <v>100</v>
      </c>
      <c r="E334" s="195">
        <v>100</v>
      </c>
      <c r="F334" s="195">
        <f t="shared" si="47"/>
        <v>0</v>
      </c>
      <c r="G334" s="195">
        <f t="shared" si="43"/>
        <v>0</v>
      </c>
      <c r="H334" s="195">
        <v>100</v>
      </c>
      <c r="I334" s="195">
        <v>100</v>
      </c>
      <c r="J334" s="195">
        <v>100</v>
      </c>
      <c r="K334" s="195">
        <f t="shared" si="45"/>
        <v>0</v>
      </c>
      <c r="L334" s="85"/>
      <c r="M334" s="1"/>
      <c r="N334" s="18">
        <f>E334</f>
        <v>100</v>
      </c>
      <c r="P334" s="5">
        <v>100</v>
      </c>
    </row>
    <row r="335" spans="1:16" ht="62.4" x14ac:dyDescent="0.3">
      <c r="A335" s="264"/>
      <c r="B335" s="87" t="s">
        <v>290</v>
      </c>
      <c r="C335" s="167" t="s">
        <v>154</v>
      </c>
      <c r="D335" s="195">
        <v>100</v>
      </c>
      <c r="E335" s="195">
        <v>100</v>
      </c>
      <c r="F335" s="195">
        <f t="shared" si="47"/>
        <v>0</v>
      </c>
      <c r="G335" s="195">
        <f t="shared" si="43"/>
        <v>0</v>
      </c>
      <c r="H335" s="195">
        <v>100</v>
      </c>
      <c r="I335" s="195">
        <v>100</v>
      </c>
      <c r="J335" s="195">
        <v>100</v>
      </c>
      <c r="K335" s="195">
        <f t="shared" si="45"/>
        <v>0</v>
      </c>
      <c r="L335" s="85"/>
      <c r="M335" s="1"/>
      <c r="N335" s="18">
        <f>E335</f>
        <v>100</v>
      </c>
      <c r="P335" s="5">
        <v>100</v>
      </c>
    </row>
    <row r="336" spans="1:16" ht="62.4" x14ac:dyDescent="0.3">
      <c r="A336" s="264"/>
      <c r="B336" s="87" t="s">
        <v>155</v>
      </c>
      <c r="C336" s="167" t="s">
        <v>156</v>
      </c>
      <c r="D336" s="195">
        <v>80</v>
      </c>
      <c r="E336" s="195">
        <v>86.8</v>
      </c>
      <c r="F336" s="195">
        <f t="shared" si="47"/>
        <v>6.7999999999999972</v>
      </c>
      <c r="G336" s="195">
        <f>95-E336</f>
        <v>8.2000000000000028</v>
      </c>
      <c r="H336" s="195">
        <v>84.2</v>
      </c>
      <c r="I336" s="204">
        <f>(1-(95-E336)/95)*100</f>
        <v>91.368421052631575</v>
      </c>
      <c r="J336" s="195">
        <v>96.5</v>
      </c>
      <c r="K336" s="195">
        <f t="shared" si="45"/>
        <v>-5.1315789473684248</v>
      </c>
      <c r="L336" s="85"/>
      <c r="M336" s="1"/>
      <c r="N336" s="23">
        <v>100</v>
      </c>
      <c r="P336" s="5">
        <v>100</v>
      </c>
    </row>
    <row r="337" spans="1:16" ht="46.8" x14ac:dyDescent="0.3">
      <c r="A337" s="264"/>
      <c r="B337" s="87" t="s">
        <v>158</v>
      </c>
      <c r="C337" s="167" t="s">
        <v>159</v>
      </c>
      <c r="D337" s="195">
        <v>100</v>
      </c>
      <c r="E337" s="195">
        <v>100</v>
      </c>
      <c r="F337" s="195">
        <f t="shared" si="47"/>
        <v>0</v>
      </c>
      <c r="G337" s="195">
        <f t="shared" si="43"/>
        <v>0</v>
      </c>
      <c r="H337" s="195">
        <v>100</v>
      </c>
      <c r="I337" s="195">
        <v>100</v>
      </c>
      <c r="J337" s="195">
        <v>100</v>
      </c>
      <c r="K337" s="195">
        <f t="shared" si="45"/>
        <v>0</v>
      </c>
      <c r="L337" s="85"/>
      <c r="M337" s="1"/>
      <c r="N337" s="22">
        <f>E337</f>
        <v>100</v>
      </c>
      <c r="P337" s="5">
        <v>100</v>
      </c>
    </row>
    <row r="338" spans="1:16" ht="31.2" x14ac:dyDescent="0.3">
      <c r="A338" s="264"/>
      <c r="B338" s="87" t="s">
        <v>161</v>
      </c>
      <c r="C338" s="167" t="s">
        <v>162</v>
      </c>
      <c r="D338" s="195">
        <v>100</v>
      </c>
      <c r="E338" s="195">
        <v>100</v>
      </c>
      <c r="F338" s="195">
        <f t="shared" si="47"/>
        <v>0</v>
      </c>
      <c r="G338" s="195">
        <f t="shared" si="43"/>
        <v>0</v>
      </c>
      <c r="H338" s="195">
        <v>100</v>
      </c>
      <c r="I338" s="195">
        <v>100</v>
      </c>
      <c r="J338" s="195">
        <v>76</v>
      </c>
      <c r="K338" s="195">
        <f t="shared" si="45"/>
        <v>24</v>
      </c>
      <c r="L338" s="172"/>
      <c r="M338" s="1"/>
      <c r="N338" s="23">
        <f>E338</f>
        <v>100</v>
      </c>
      <c r="P338" s="5">
        <v>100</v>
      </c>
    </row>
    <row r="339" spans="1:16" ht="126" customHeight="1" x14ac:dyDescent="0.3">
      <c r="A339" s="264"/>
      <c r="B339" s="87" t="s">
        <v>164</v>
      </c>
      <c r="C339" s="167" t="s">
        <v>165</v>
      </c>
      <c r="D339" s="195">
        <v>-28.4</v>
      </c>
      <c r="E339" s="195">
        <f>77.79-100</f>
        <v>-22.209999999999994</v>
      </c>
      <c r="F339" s="195">
        <f t="shared" si="47"/>
        <v>6.1900000000000048</v>
      </c>
      <c r="G339" s="195">
        <f>110-E339</f>
        <v>132.20999999999998</v>
      </c>
      <c r="H339" s="195">
        <v>0</v>
      </c>
      <c r="I339" s="195">
        <v>0</v>
      </c>
      <c r="J339" s="195">
        <v>44</v>
      </c>
      <c r="K339" s="195">
        <f t="shared" si="45"/>
        <v>-44</v>
      </c>
      <c r="L339" s="85" t="s">
        <v>465</v>
      </c>
      <c r="M339" s="1"/>
      <c r="N339" s="22">
        <v>100</v>
      </c>
      <c r="P339" s="5">
        <v>100</v>
      </c>
    </row>
    <row r="340" spans="1:16" ht="93.6" x14ac:dyDescent="0.3">
      <c r="A340" s="264"/>
      <c r="B340" s="87" t="s">
        <v>167</v>
      </c>
      <c r="C340" s="167" t="s">
        <v>168</v>
      </c>
      <c r="D340" s="195">
        <v>-42.6</v>
      </c>
      <c r="E340" s="195">
        <f>58.44-100</f>
        <v>-41.56</v>
      </c>
      <c r="F340" s="195">
        <f t="shared" si="47"/>
        <v>1.0399999999999991</v>
      </c>
      <c r="G340" s="195">
        <f>110-E340</f>
        <v>151.56</v>
      </c>
      <c r="H340" s="195">
        <v>0</v>
      </c>
      <c r="I340" s="195">
        <v>0</v>
      </c>
      <c r="J340" s="195">
        <v>56</v>
      </c>
      <c r="K340" s="195">
        <f t="shared" si="45"/>
        <v>-56</v>
      </c>
      <c r="L340" s="85" t="s">
        <v>464</v>
      </c>
      <c r="M340" s="1"/>
      <c r="N340" s="23">
        <f>I340</f>
        <v>0</v>
      </c>
      <c r="P340" s="5">
        <v>100</v>
      </c>
    </row>
    <row r="341" spans="1:16" ht="62.4" x14ac:dyDescent="0.3">
      <c r="A341" s="264"/>
      <c r="B341" s="87" t="s">
        <v>169</v>
      </c>
      <c r="C341" s="167" t="s">
        <v>170</v>
      </c>
      <c r="D341" s="195">
        <v>102.1</v>
      </c>
      <c r="E341" s="195">
        <v>104</v>
      </c>
      <c r="F341" s="195">
        <f t="shared" si="47"/>
        <v>1.9000000000000057</v>
      </c>
      <c r="G341" s="195">
        <f t="shared" si="43"/>
        <v>-4</v>
      </c>
      <c r="H341" s="195">
        <v>100</v>
      </c>
      <c r="I341" s="195">
        <v>100</v>
      </c>
      <c r="J341" s="199">
        <v>90</v>
      </c>
      <c r="K341" s="195">
        <f t="shared" si="45"/>
        <v>10</v>
      </c>
      <c r="L341" s="180" t="s">
        <v>372</v>
      </c>
      <c r="M341" s="1"/>
      <c r="N341" s="22">
        <v>70</v>
      </c>
      <c r="P341" s="5">
        <v>70</v>
      </c>
    </row>
    <row r="342" spans="1:16" ht="249.6" x14ac:dyDescent="0.3">
      <c r="A342" s="264"/>
      <c r="B342" s="87" t="s">
        <v>172</v>
      </c>
      <c r="C342" s="167" t="s">
        <v>173</v>
      </c>
      <c r="D342" s="202">
        <v>235.4</v>
      </c>
      <c r="E342" s="202">
        <v>204.49</v>
      </c>
      <c r="F342" s="195">
        <f>E342-D342</f>
        <v>-30.909999999999997</v>
      </c>
      <c r="G342" s="195">
        <f>5-E342</f>
        <v>-199.49</v>
      </c>
      <c r="H342" s="195">
        <v>0</v>
      </c>
      <c r="I342" s="195">
        <v>0</v>
      </c>
      <c r="J342" s="199">
        <v>83.3</v>
      </c>
      <c r="K342" s="195">
        <f t="shared" si="45"/>
        <v>-83.3</v>
      </c>
      <c r="L342" s="184" t="s">
        <v>359</v>
      </c>
      <c r="M342" s="29"/>
      <c r="N342" s="24">
        <v>0</v>
      </c>
      <c r="P342" s="5">
        <v>100</v>
      </c>
    </row>
    <row r="343" spans="1:16" ht="46.8" x14ac:dyDescent="0.3">
      <c r="A343" s="264"/>
      <c r="B343" s="87" t="s">
        <v>174</v>
      </c>
      <c r="C343" s="167" t="s">
        <v>175</v>
      </c>
      <c r="D343" s="202">
        <v>0</v>
      </c>
      <c r="E343" s="202">
        <v>2.13</v>
      </c>
      <c r="F343" s="195">
        <f t="shared" si="47"/>
        <v>2.13</v>
      </c>
      <c r="G343" s="195">
        <f>5-E343</f>
        <v>2.87</v>
      </c>
      <c r="H343" s="195">
        <v>100</v>
      </c>
      <c r="I343" s="195">
        <v>100</v>
      </c>
      <c r="J343" s="195">
        <v>100</v>
      </c>
      <c r="K343" s="195">
        <f t="shared" si="45"/>
        <v>0</v>
      </c>
      <c r="L343" s="184" t="s">
        <v>366</v>
      </c>
      <c r="M343" s="1"/>
      <c r="N343" s="25">
        <v>100</v>
      </c>
      <c r="P343" s="5">
        <v>100</v>
      </c>
    </row>
    <row r="344" spans="1:16" ht="31.2" x14ac:dyDescent="0.3">
      <c r="A344" s="264"/>
      <c r="B344" s="87" t="s">
        <v>176</v>
      </c>
      <c r="C344" s="167" t="s">
        <v>177</v>
      </c>
      <c r="D344" s="197">
        <v>0</v>
      </c>
      <c r="E344" s="197">
        <v>0.02</v>
      </c>
      <c r="F344" s="195">
        <f t="shared" si="47"/>
        <v>0.02</v>
      </c>
      <c r="G344" s="195">
        <f>0-E344</f>
        <v>-0.02</v>
      </c>
      <c r="H344" s="195">
        <v>100</v>
      </c>
      <c r="I344" s="195">
        <v>50</v>
      </c>
      <c r="J344" s="195">
        <v>73.599999999999994</v>
      </c>
      <c r="K344" s="195">
        <f t="shared" si="45"/>
        <v>-23.599999999999994</v>
      </c>
      <c r="L344" s="186" t="s">
        <v>329</v>
      </c>
      <c r="M344" s="1"/>
      <c r="N344" s="25">
        <v>100</v>
      </c>
      <c r="P344" s="5">
        <v>100</v>
      </c>
    </row>
    <row r="345" spans="1:16" x14ac:dyDescent="0.3">
      <c r="A345" s="264"/>
      <c r="B345" s="90" t="s">
        <v>178</v>
      </c>
      <c r="C345" s="165">
        <v>3</v>
      </c>
      <c r="D345" s="200"/>
      <c r="E345" s="200"/>
      <c r="F345" s="203">
        <f t="shared" si="47"/>
        <v>0</v>
      </c>
      <c r="G345" s="203">
        <f t="shared" si="43"/>
        <v>100</v>
      </c>
      <c r="H345" s="201">
        <f>(H346+H347+H348+H349)/4</f>
        <v>67.724999999999994</v>
      </c>
      <c r="I345" s="201">
        <f>(I346+I347+I348+I349)/4</f>
        <v>72.375</v>
      </c>
      <c r="J345" s="200"/>
      <c r="K345" s="195">
        <f t="shared" si="45"/>
        <v>72.375</v>
      </c>
      <c r="L345" s="171"/>
      <c r="M345" s="1"/>
      <c r="N345" s="15">
        <f>(N346+N347+N348+N349)/4</f>
        <v>72.375</v>
      </c>
      <c r="P345" s="26">
        <f>(P346+P347+P348+P349)/4</f>
        <v>100</v>
      </c>
    </row>
    <row r="346" spans="1:16" ht="46.8" x14ac:dyDescent="0.3">
      <c r="A346" s="264"/>
      <c r="B346" s="87" t="s">
        <v>179</v>
      </c>
      <c r="C346" s="167" t="s">
        <v>180</v>
      </c>
      <c r="D346" s="195">
        <v>100</v>
      </c>
      <c r="E346" s="195">
        <v>100</v>
      </c>
      <c r="F346" s="195">
        <f t="shared" si="47"/>
        <v>0</v>
      </c>
      <c r="G346" s="195">
        <f t="shared" si="43"/>
        <v>0</v>
      </c>
      <c r="H346" s="195">
        <v>100</v>
      </c>
      <c r="I346" s="195">
        <v>100</v>
      </c>
      <c r="J346" s="195">
        <v>100</v>
      </c>
      <c r="K346" s="195">
        <f t="shared" si="45"/>
        <v>0</v>
      </c>
      <c r="L346" s="185" t="s">
        <v>369</v>
      </c>
      <c r="M346" s="1"/>
      <c r="N346" s="18">
        <f>E346</f>
        <v>100</v>
      </c>
      <c r="P346" s="5">
        <v>100</v>
      </c>
    </row>
    <row r="347" spans="1:16" x14ac:dyDescent="0.3">
      <c r="A347" s="264"/>
      <c r="B347" s="87" t="s">
        <v>181</v>
      </c>
      <c r="C347" s="167" t="s">
        <v>182</v>
      </c>
      <c r="D347" s="195">
        <v>100</v>
      </c>
      <c r="E347" s="195">
        <v>100</v>
      </c>
      <c r="F347" s="195">
        <f t="shared" si="47"/>
        <v>0</v>
      </c>
      <c r="G347" s="195">
        <f t="shared" si="43"/>
        <v>0</v>
      </c>
      <c r="H347" s="195">
        <v>100</v>
      </c>
      <c r="I347" s="195">
        <v>100</v>
      </c>
      <c r="J347" s="195">
        <v>100</v>
      </c>
      <c r="K347" s="195">
        <f t="shared" si="45"/>
        <v>0</v>
      </c>
      <c r="L347" s="85"/>
      <c r="M347" s="1"/>
      <c r="N347" s="22">
        <f>E347</f>
        <v>100</v>
      </c>
      <c r="P347" s="5">
        <v>100</v>
      </c>
    </row>
    <row r="348" spans="1:16" ht="62.4" x14ac:dyDescent="0.3">
      <c r="A348" s="264"/>
      <c r="B348" s="87" t="s">
        <v>183</v>
      </c>
      <c r="C348" s="167" t="s">
        <v>184</v>
      </c>
      <c r="D348" s="197">
        <v>70.900000000000006</v>
      </c>
      <c r="E348" s="197">
        <v>89.5</v>
      </c>
      <c r="F348" s="195">
        <f t="shared" si="47"/>
        <v>18.599999999999994</v>
      </c>
      <c r="G348" s="195">
        <f t="shared" si="43"/>
        <v>10.5</v>
      </c>
      <c r="H348" s="197">
        <v>70.900000000000006</v>
      </c>
      <c r="I348" s="197">
        <v>89.5</v>
      </c>
      <c r="J348" s="195">
        <v>66.5</v>
      </c>
      <c r="K348" s="195">
        <f t="shared" si="45"/>
        <v>23</v>
      </c>
      <c r="L348" s="181" t="s">
        <v>354</v>
      </c>
      <c r="M348" s="1"/>
      <c r="N348" s="18">
        <f>E348</f>
        <v>89.5</v>
      </c>
      <c r="P348" s="5">
        <v>100</v>
      </c>
    </row>
    <row r="349" spans="1:16" ht="62.4" x14ac:dyDescent="0.3">
      <c r="A349" s="264"/>
      <c r="B349" s="87" t="s">
        <v>185</v>
      </c>
      <c r="C349" s="167" t="s">
        <v>186</v>
      </c>
      <c r="D349" s="197">
        <v>74.400000000000006</v>
      </c>
      <c r="E349" s="197">
        <v>78.900000000000006</v>
      </c>
      <c r="F349" s="195">
        <f t="shared" si="47"/>
        <v>4.5</v>
      </c>
      <c r="G349" s="195">
        <f t="shared" si="43"/>
        <v>21.099999999999994</v>
      </c>
      <c r="H349" s="195">
        <v>0</v>
      </c>
      <c r="I349" s="195">
        <v>0</v>
      </c>
      <c r="J349" s="195">
        <v>36.4</v>
      </c>
      <c r="K349" s="195">
        <f t="shared" si="45"/>
        <v>-36.4</v>
      </c>
      <c r="L349" s="217" t="s">
        <v>344</v>
      </c>
      <c r="M349" s="1"/>
      <c r="N349" s="22">
        <v>0</v>
      </c>
      <c r="P349" s="5">
        <v>100</v>
      </c>
    </row>
    <row r="350" spans="1:16" x14ac:dyDescent="0.3">
      <c r="A350" s="264"/>
      <c r="B350" s="90" t="s">
        <v>187</v>
      </c>
      <c r="C350" s="165">
        <v>4</v>
      </c>
      <c r="D350" s="200"/>
      <c r="E350" s="200"/>
      <c r="F350" s="203">
        <f t="shared" si="47"/>
        <v>0</v>
      </c>
      <c r="G350" s="203">
        <f t="shared" si="43"/>
        <v>100</v>
      </c>
      <c r="H350" s="201">
        <f>(H351+H352)/2</f>
        <v>48.8</v>
      </c>
      <c r="I350" s="201">
        <f>I351</f>
        <v>100</v>
      </c>
      <c r="J350" s="200"/>
      <c r="K350" s="195">
        <f t="shared" si="45"/>
        <v>100</v>
      </c>
      <c r="L350" s="171"/>
      <c r="M350" s="1"/>
      <c r="N350" s="15" t="e">
        <f>(N351+N352)/2</f>
        <v>#VALUE!</v>
      </c>
      <c r="P350" s="26">
        <f>(P351+P352)/2</f>
        <v>100</v>
      </c>
    </row>
    <row r="351" spans="1:16" ht="46.8" x14ac:dyDescent="0.3">
      <c r="A351" s="264"/>
      <c r="B351" s="87" t="s">
        <v>188</v>
      </c>
      <c r="C351" s="167" t="s">
        <v>189</v>
      </c>
      <c r="D351" s="202">
        <v>0</v>
      </c>
      <c r="E351" s="202">
        <v>100</v>
      </c>
      <c r="F351" s="195">
        <f t="shared" si="47"/>
        <v>100</v>
      </c>
      <c r="G351" s="195">
        <f t="shared" si="43"/>
        <v>0</v>
      </c>
      <c r="H351" s="195">
        <v>0</v>
      </c>
      <c r="I351" s="195">
        <v>100</v>
      </c>
      <c r="J351" s="195">
        <v>100</v>
      </c>
      <c r="K351" s="195">
        <f>I351-J351</f>
        <v>0</v>
      </c>
      <c r="L351" s="85" t="s">
        <v>334</v>
      </c>
      <c r="M351" s="1"/>
      <c r="N351" s="18">
        <f>E351</f>
        <v>100</v>
      </c>
      <c r="P351" s="5">
        <v>100</v>
      </c>
    </row>
    <row r="352" spans="1:16" ht="31.2" x14ac:dyDescent="0.3">
      <c r="A352" s="264"/>
      <c r="B352" s="87" t="s">
        <v>190</v>
      </c>
      <c r="C352" s="167" t="s">
        <v>191</v>
      </c>
      <c r="D352" s="194">
        <v>97.6</v>
      </c>
      <c r="E352" s="194" t="s">
        <v>56</v>
      </c>
      <c r="F352" s="194" t="s">
        <v>56</v>
      </c>
      <c r="G352" s="194" t="s">
        <v>56</v>
      </c>
      <c r="H352" s="194">
        <v>97.6</v>
      </c>
      <c r="I352" s="194" t="s">
        <v>56</v>
      </c>
      <c r="J352" s="194"/>
      <c r="K352" s="195" t="s">
        <v>56</v>
      </c>
      <c r="L352" s="85" t="s">
        <v>192</v>
      </c>
      <c r="M352" s="1"/>
      <c r="N352" s="18" t="str">
        <f>E352</f>
        <v>-</v>
      </c>
      <c r="P352" s="5">
        <v>100</v>
      </c>
    </row>
    <row r="353" spans="1:17" x14ac:dyDescent="0.3">
      <c r="A353" s="264"/>
      <c r="B353" s="90" t="s">
        <v>193</v>
      </c>
      <c r="C353" s="165">
        <v>5</v>
      </c>
      <c r="D353" s="200"/>
      <c r="E353" s="200"/>
      <c r="F353" s="203">
        <f t="shared" si="47"/>
        <v>0</v>
      </c>
      <c r="G353" s="203">
        <f t="shared" si="43"/>
        <v>100</v>
      </c>
      <c r="H353" s="203">
        <v>100</v>
      </c>
      <c r="I353" s="203">
        <v>100</v>
      </c>
      <c r="J353" s="200"/>
      <c r="K353" s="195">
        <f t="shared" si="45"/>
        <v>100</v>
      </c>
      <c r="L353" s="171"/>
      <c r="M353" s="1"/>
      <c r="N353" s="15">
        <f>(N354+N355)/2</f>
        <v>100</v>
      </c>
      <c r="P353" s="26">
        <f>(P354+P355)/2</f>
        <v>100</v>
      </c>
    </row>
    <row r="354" spans="1:17" ht="46.8" x14ac:dyDescent="0.3">
      <c r="A354" s="264"/>
      <c r="B354" s="87" t="s">
        <v>194</v>
      </c>
      <c r="C354" s="167" t="s">
        <v>195</v>
      </c>
      <c r="D354" s="195">
        <v>100</v>
      </c>
      <c r="E354" s="195">
        <v>100</v>
      </c>
      <c r="F354" s="195">
        <f t="shared" si="47"/>
        <v>0</v>
      </c>
      <c r="G354" s="195">
        <f t="shared" si="43"/>
        <v>0</v>
      </c>
      <c r="H354" s="195">
        <v>100</v>
      </c>
      <c r="I354" s="195">
        <v>100</v>
      </c>
      <c r="J354" s="195">
        <v>91.3</v>
      </c>
      <c r="K354" s="195">
        <f t="shared" si="45"/>
        <v>8.7000000000000028</v>
      </c>
      <c r="L354" s="85" t="s">
        <v>227</v>
      </c>
      <c r="M354" s="1"/>
      <c r="N354" s="18">
        <f>E354</f>
        <v>100</v>
      </c>
      <c r="P354" s="5">
        <v>100</v>
      </c>
    </row>
    <row r="355" spans="1:17" ht="31.2" x14ac:dyDescent="0.3">
      <c r="A355" s="265"/>
      <c r="B355" s="87" t="s">
        <v>196</v>
      </c>
      <c r="C355" s="167" t="s">
        <v>197</v>
      </c>
      <c r="D355" s="195">
        <v>100</v>
      </c>
      <c r="E355" s="195">
        <v>100</v>
      </c>
      <c r="F355" s="195">
        <f t="shared" si="47"/>
        <v>0</v>
      </c>
      <c r="G355" s="195">
        <f t="shared" si="43"/>
        <v>0</v>
      </c>
      <c r="H355" s="195">
        <v>100</v>
      </c>
      <c r="I355" s="195">
        <v>100</v>
      </c>
      <c r="J355" s="195">
        <v>98.6</v>
      </c>
      <c r="K355" s="195">
        <f t="shared" si="45"/>
        <v>1.4000000000000057</v>
      </c>
      <c r="L355" s="85" t="s">
        <v>198</v>
      </c>
      <c r="M355" s="1"/>
      <c r="N355" s="18">
        <f>E355</f>
        <v>100</v>
      </c>
      <c r="P355" s="5">
        <v>100</v>
      </c>
    </row>
    <row r="356" spans="1:17" x14ac:dyDescent="0.3">
      <c r="A356" s="79" t="s">
        <v>202</v>
      </c>
      <c r="B356" s="87"/>
      <c r="C356" s="167"/>
      <c r="D356" s="195"/>
      <c r="E356" s="195"/>
      <c r="F356" s="195"/>
      <c r="G356" s="195"/>
      <c r="H356" s="203">
        <f>(H353+H350+H345+H328+H307)/5</f>
        <v>71.967000000000013</v>
      </c>
      <c r="I356" s="203">
        <f>(I353+I350+I345+I328+I307)/5</f>
        <v>81.997210526315797</v>
      </c>
      <c r="J356" s="195"/>
      <c r="K356" s="195"/>
      <c r="L356" s="85"/>
      <c r="M356" s="1"/>
      <c r="N356" s="27"/>
    </row>
    <row r="357" spans="1:17" x14ac:dyDescent="0.3">
      <c r="A357" s="266" t="s">
        <v>228</v>
      </c>
      <c r="B357" s="90" t="s">
        <v>97</v>
      </c>
      <c r="C357" s="165">
        <v>1</v>
      </c>
      <c r="D357" s="200"/>
      <c r="E357" s="200"/>
      <c r="F357" s="203">
        <f t="shared" ref="F357:F390" si="48">E357-D357</f>
        <v>0</v>
      </c>
      <c r="G357" s="203">
        <f t="shared" si="43"/>
        <v>100</v>
      </c>
      <c r="H357" s="203">
        <f>(H358+H359+H360+H361+H362+H363+H364+H365+H366+H367+H368+H369+H370+H371+H372+H373+H374+H376+H377+H375)/20</f>
        <v>77.25</v>
      </c>
      <c r="I357" s="203">
        <f>(I358+I359+I360+I361+I362+I363+I364+I365+I366+I367+I368+I369+I370+I371+I372+I373+I374+I376+I377+I375)/20</f>
        <v>74.22999999999999</v>
      </c>
      <c r="J357" s="200"/>
      <c r="K357" s="195">
        <f t="shared" si="45"/>
        <v>74.22999999999999</v>
      </c>
      <c r="L357" s="171"/>
      <c r="M357" s="33" t="e">
        <f>(N357+N378+N395+N400+N403)/5</f>
        <v>#REF!</v>
      </c>
      <c r="N357" s="15">
        <f>(N360+N361+N362+N363+N364+N365+N369+N370+N358+N359+N366+N367+N368+N371+N372+N373+N374+N376+N377)/19</f>
        <v>72.873684210526307</v>
      </c>
      <c r="P357" s="16">
        <f>(P358+P359+P360+P361+P362+P363+P364+P365+P366+P367+P368+P369+P370+P371+P372+P373+P374+P376+P377)/19</f>
        <v>100</v>
      </c>
      <c r="Q357" s="17" t="e">
        <f>(P357+P378+P395+P400+P403)/5</f>
        <v>#REF!</v>
      </c>
    </row>
    <row r="358" spans="1:17" ht="78" x14ac:dyDescent="0.3">
      <c r="A358" s="264"/>
      <c r="B358" s="87" t="s">
        <v>283</v>
      </c>
      <c r="C358" s="167" t="s">
        <v>98</v>
      </c>
      <c r="D358" s="195">
        <v>100</v>
      </c>
      <c r="E358" s="195">
        <v>100</v>
      </c>
      <c r="F358" s="195">
        <f t="shared" si="48"/>
        <v>0</v>
      </c>
      <c r="G358" s="195">
        <f t="shared" si="43"/>
        <v>0</v>
      </c>
      <c r="H358" s="195">
        <v>100</v>
      </c>
      <c r="I358" s="195">
        <v>100</v>
      </c>
      <c r="J358" s="195">
        <v>100</v>
      </c>
      <c r="K358" s="195">
        <f t="shared" si="45"/>
        <v>0</v>
      </c>
      <c r="L358" s="85" t="s">
        <v>422</v>
      </c>
      <c r="M358" s="1"/>
      <c r="N358" s="18">
        <f>E358</f>
        <v>100</v>
      </c>
      <c r="P358" s="5">
        <v>100</v>
      </c>
    </row>
    <row r="359" spans="1:17" ht="62.4" x14ac:dyDescent="0.3">
      <c r="A359" s="264"/>
      <c r="B359" s="87" t="s">
        <v>285</v>
      </c>
      <c r="C359" s="167" t="s">
        <v>100</v>
      </c>
      <c r="D359" s="195">
        <v>100</v>
      </c>
      <c r="E359" s="195">
        <v>100</v>
      </c>
      <c r="F359" s="195">
        <f t="shared" si="48"/>
        <v>0</v>
      </c>
      <c r="G359" s="195">
        <f t="shared" ref="G359:G422" si="49">100-E359</f>
        <v>0</v>
      </c>
      <c r="H359" s="195">
        <v>100</v>
      </c>
      <c r="I359" s="195">
        <v>100</v>
      </c>
      <c r="J359" s="195">
        <v>100</v>
      </c>
      <c r="K359" s="195">
        <f t="shared" si="45"/>
        <v>0</v>
      </c>
      <c r="L359" s="85" t="s">
        <v>423</v>
      </c>
      <c r="M359" s="1"/>
      <c r="N359" s="18">
        <f>E359</f>
        <v>100</v>
      </c>
      <c r="P359" s="5">
        <v>100</v>
      </c>
    </row>
    <row r="360" spans="1:17" ht="31.2" x14ac:dyDescent="0.3">
      <c r="A360" s="264"/>
      <c r="B360" s="87" t="s">
        <v>101</v>
      </c>
      <c r="C360" s="167" t="s">
        <v>102</v>
      </c>
      <c r="D360" s="195">
        <v>0</v>
      </c>
      <c r="E360" s="195">
        <v>30</v>
      </c>
      <c r="F360" s="195">
        <f t="shared" si="48"/>
        <v>30</v>
      </c>
      <c r="G360" s="195">
        <f t="shared" si="49"/>
        <v>70</v>
      </c>
      <c r="H360" s="195">
        <v>0</v>
      </c>
      <c r="I360" s="195">
        <v>30</v>
      </c>
      <c r="J360" s="195">
        <v>16.399999999999999</v>
      </c>
      <c r="K360" s="195">
        <f t="shared" si="45"/>
        <v>13.600000000000001</v>
      </c>
      <c r="L360" s="85"/>
      <c r="M360" s="1"/>
      <c r="N360" s="18">
        <f>E360</f>
        <v>30</v>
      </c>
      <c r="P360" s="5">
        <v>100</v>
      </c>
    </row>
    <row r="361" spans="1:17" ht="46.8" x14ac:dyDescent="0.3">
      <c r="A361" s="264"/>
      <c r="B361" s="87" t="s">
        <v>103</v>
      </c>
      <c r="C361" s="167" t="s">
        <v>104</v>
      </c>
      <c r="D361" s="196">
        <v>50</v>
      </c>
      <c r="E361" s="197">
        <v>83.3</v>
      </c>
      <c r="F361" s="195">
        <f t="shared" si="48"/>
        <v>33.299999999999997</v>
      </c>
      <c r="G361" s="195">
        <f t="shared" si="49"/>
        <v>16.700000000000003</v>
      </c>
      <c r="H361" s="195">
        <v>0</v>
      </c>
      <c r="I361" s="195">
        <v>0</v>
      </c>
      <c r="J361" s="195">
        <v>45.5</v>
      </c>
      <c r="K361" s="195">
        <f t="shared" si="45"/>
        <v>-45.5</v>
      </c>
      <c r="L361" s="181" t="s">
        <v>408</v>
      </c>
      <c r="M361" s="1"/>
      <c r="N361" s="22">
        <v>0</v>
      </c>
      <c r="P361" s="5">
        <v>100</v>
      </c>
    </row>
    <row r="362" spans="1:17" ht="62.4" x14ac:dyDescent="0.3">
      <c r="A362" s="264"/>
      <c r="B362" s="87" t="s">
        <v>105</v>
      </c>
      <c r="C362" s="167" t="s">
        <v>106</v>
      </c>
      <c r="D362" s="196">
        <v>50</v>
      </c>
      <c r="E362" s="197">
        <v>66.7</v>
      </c>
      <c r="F362" s="195">
        <f>E362-D362</f>
        <v>16.700000000000003</v>
      </c>
      <c r="G362" s="195">
        <f t="shared" si="49"/>
        <v>33.299999999999997</v>
      </c>
      <c r="H362" s="196">
        <v>50</v>
      </c>
      <c r="I362" s="197">
        <v>66.7</v>
      </c>
      <c r="J362" s="195">
        <v>69.099999999999994</v>
      </c>
      <c r="K362" s="195">
        <f t="shared" si="45"/>
        <v>-2.3999999999999915</v>
      </c>
      <c r="L362" s="181" t="s">
        <v>417</v>
      </c>
      <c r="M362" s="1"/>
      <c r="N362" s="18">
        <f>E362</f>
        <v>66.7</v>
      </c>
      <c r="P362" s="5">
        <v>100</v>
      </c>
    </row>
    <row r="363" spans="1:17" ht="46.8" x14ac:dyDescent="0.3">
      <c r="A363" s="264"/>
      <c r="B363" s="87" t="s">
        <v>107</v>
      </c>
      <c r="C363" s="167" t="s">
        <v>108</v>
      </c>
      <c r="D363" s="195">
        <v>100</v>
      </c>
      <c r="E363" s="195">
        <v>0</v>
      </c>
      <c r="F363" s="195">
        <f t="shared" si="48"/>
        <v>-100</v>
      </c>
      <c r="G363" s="195">
        <f t="shared" si="49"/>
        <v>100</v>
      </c>
      <c r="H363" s="195">
        <v>100</v>
      </c>
      <c r="I363" s="195">
        <v>0</v>
      </c>
      <c r="J363" s="195">
        <v>63.6</v>
      </c>
      <c r="K363" s="208">
        <f t="shared" si="45"/>
        <v>-63.6</v>
      </c>
      <c r="L363" s="170" t="s">
        <v>421</v>
      </c>
      <c r="M363" s="1"/>
      <c r="N363" s="18">
        <f>E363</f>
        <v>0</v>
      </c>
      <c r="P363" s="5">
        <v>100</v>
      </c>
    </row>
    <row r="364" spans="1:17" ht="46.8" x14ac:dyDescent="0.3">
      <c r="A364" s="264"/>
      <c r="B364" s="87" t="s">
        <v>109</v>
      </c>
      <c r="C364" s="167" t="s">
        <v>110</v>
      </c>
      <c r="D364" s="195">
        <v>100</v>
      </c>
      <c r="E364" s="195">
        <v>100</v>
      </c>
      <c r="F364" s="195">
        <f t="shared" si="48"/>
        <v>0</v>
      </c>
      <c r="G364" s="195">
        <f t="shared" si="49"/>
        <v>0</v>
      </c>
      <c r="H364" s="195">
        <v>100</v>
      </c>
      <c r="I364" s="195">
        <v>100</v>
      </c>
      <c r="J364" s="195">
        <v>100</v>
      </c>
      <c r="K364" s="208">
        <f t="shared" si="45"/>
        <v>0</v>
      </c>
      <c r="L364" s="85" t="s">
        <v>429</v>
      </c>
      <c r="M364" s="21"/>
      <c r="N364" s="18">
        <f>E364</f>
        <v>100</v>
      </c>
      <c r="P364" s="5">
        <v>100</v>
      </c>
    </row>
    <row r="365" spans="1:17" ht="62.4" x14ac:dyDescent="0.3">
      <c r="A365" s="264"/>
      <c r="B365" s="87" t="s">
        <v>111</v>
      </c>
      <c r="C365" s="167" t="s">
        <v>112</v>
      </c>
      <c r="D365" s="195">
        <v>100</v>
      </c>
      <c r="E365" s="195">
        <v>100</v>
      </c>
      <c r="F365" s="195">
        <f t="shared" si="48"/>
        <v>0</v>
      </c>
      <c r="G365" s="195">
        <f t="shared" si="49"/>
        <v>0</v>
      </c>
      <c r="H365" s="195">
        <v>100</v>
      </c>
      <c r="I365" s="195">
        <v>100</v>
      </c>
      <c r="J365" s="195">
        <v>100</v>
      </c>
      <c r="K365" s="208">
        <f t="shared" si="45"/>
        <v>0</v>
      </c>
      <c r="L365" s="170" t="s">
        <v>431</v>
      </c>
      <c r="M365" s="1"/>
      <c r="N365" s="18">
        <f>E365</f>
        <v>100</v>
      </c>
      <c r="P365" s="5">
        <v>100</v>
      </c>
    </row>
    <row r="366" spans="1:17" ht="31.2" x14ac:dyDescent="0.3">
      <c r="A366" s="264"/>
      <c r="B366" s="87" t="s">
        <v>113</v>
      </c>
      <c r="C366" s="167" t="s">
        <v>114</v>
      </c>
      <c r="D366" s="195">
        <v>100</v>
      </c>
      <c r="E366" s="195">
        <v>100</v>
      </c>
      <c r="F366" s="195">
        <f t="shared" si="48"/>
        <v>0</v>
      </c>
      <c r="G366" s="195">
        <f t="shared" si="49"/>
        <v>0</v>
      </c>
      <c r="H366" s="195">
        <v>100</v>
      </c>
      <c r="I366" s="195">
        <v>100</v>
      </c>
      <c r="J366" s="195">
        <v>100</v>
      </c>
      <c r="K366" s="195">
        <f t="shared" si="45"/>
        <v>0</v>
      </c>
      <c r="L366" s="174"/>
      <c r="M366" s="1"/>
      <c r="N366" s="22">
        <f>E366</f>
        <v>100</v>
      </c>
      <c r="P366" s="5">
        <v>100</v>
      </c>
    </row>
    <row r="367" spans="1:17" ht="140.4" x14ac:dyDescent="0.3">
      <c r="A367" s="264"/>
      <c r="B367" s="87" t="s">
        <v>286</v>
      </c>
      <c r="C367" s="167" t="s">
        <v>116</v>
      </c>
      <c r="D367" s="195">
        <v>100</v>
      </c>
      <c r="E367" s="195">
        <v>100</v>
      </c>
      <c r="F367" s="195">
        <f t="shared" si="48"/>
        <v>0</v>
      </c>
      <c r="G367" s="195">
        <f t="shared" si="49"/>
        <v>0</v>
      </c>
      <c r="H367" s="195">
        <v>100</v>
      </c>
      <c r="I367" s="195">
        <v>100</v>
      </c>
      <c r="J367" s="195">
        <v>95.9</v>
      </c>
      <c r="K367" s="195">
        <f t="shared" si="45"/>
        <v>4.0999999999999943</v>
      </c>
      <c r="L367" s="85"/>
      <c r="M367" s="1"/>
      <c r="N367" s="18">
        <f t="shared" ref="N367:N374" si="50">E367</f>
        <v>100</v>
      </c>
      <c r="P367" s="5">
        <v>100</v>
      </c>
    </row>
    <row r="368" spans="1:17" ht="124.8" x14ac:dyDescent="0.3">
      <c r="A368" s="264"/>
      <c r="B368" s="87" t="s">
        <v>118</v>
      </c>
      <c r="C368" s="167" t="s">
        <v>119</v>
      </c>
      <c r="D368" s="195">
        <v>100</v>
      </c>
      <c r="E368" s="195">
        <v>88.9</v>
      </c>
      <c r="F368" s="195">
        <f t="shared" si="48"/>
        <v>-11.099999999999994</v>
      </c>
      <c r="G368" s="195">
        <f t="shared" si="49"/>
        <v>11.099999999999994</v>
      </c>
      <c r="H368" s="195">
        <v>100</v>
      </c>
      <c r="I368" s="195">
        <v>88.9</v>
      </c>
      <c r="J368" s="195">
        <v>74.7</v>
      </c>
      <c r="K368" s="195">
        <f t="shared" si="45"/>
        <v>14.200000000000003</v>
      </c>
      <c r="L368" s="85" t="s">
        <v>272</v>
      </c>
      <c r="M368" s="1"/>
      <c r="N368" s="18">
        <f t="shared" si="50"/>
        <v>88.9</v>
      </c>
      <c r="P368" s="5">
        <v>100</v>
      </c>
    </row>
    <row r="369" spans="1:16" ht="46.8" x14ac:dyDescent="0.3">
      <c r="A369" s="264"/>
      <c r="B369" s="87" t="s">
        <v>120</v>
      </c>
      <c r="C369" s="167" t="s">
        <v>121</v>
      </c>
      <c r="D369" s="195">
        <v>95</v>
      </c>
      <c r="E369" s="195">
        <v>99</v>
      </c>
      <c r="F369" s="195">
        <f t="shared" si="48"/>
        <v>4</v>
      </c>
      <c r="G369" s="195">
        <f t="shared" si="49"/>
        <v>1</v>
      </c>
      <c r="H369" s="195">
        <v>95</v>
      </c>
      <c r="I369" s="195">
        <f>E369</f>
        <v>99</v>
      </c>
      <c r="J369" s="195">
        <v>97.6</v>
      </c>
      <c r="K369" s="195">
        <f>I369-J369</f>
        <v>1.4000000000000057</v>
      </c>
      <c r="L369" s="85"/>
      <c r="M369" s="1"/>
      <c r="N369" s="19">
        <f t="shared" si="50"/>
        <v>99</v>
      </c>
      <c r="P369" s="5">
        <v>100</v>
      </c>
    </row>
    <row r="370" spans="1:16" ht="31.2" x14ac:dyDescent="0.3">
      <c r="A370" s="264"/>
      <c r="B370" s="87" t="s">
        <v>122</v>
      </c>
      <c r="C370" s="167" t="s">
        <v>123</v>
      </c>
      <c r="D370" s="195">
        <v>100</v>
      </c>
      <c r="E370" s="195">
        <v>100</v>
      </c>
      <c r="F370" s="195">
        <f t="shared" si="48"/>
        <v>0</v>
      </c>
      <c r="G370" s="195">
        <f>100-E370</f>
        <v>0</v>
      </c>
      <c r="H370" s="195">
        <v>100</v>
      </c>
      <c r="I370" s="195">
        <v>100</v>
      </c>
      <c r="J370" s="195">
        <v>75</v>
      </c>
      <c r="K370" s="195">
        <f t="shared" si="45"/>
        <v>25</v>
      </c>
      <c r="L370" s="85"/>
      <c r="M370" s="1"/>
      <c r="N370" s="18">
        <f t="shared" si="50"/>
        <v>100</v>
      </c>
      <c r="P370" s="5">
        <v>100</v>
      </c>
    </row>
    <row r="371" spans="1:16" ht="46.8" x14ac:dyDescent="0.3">
      <c r="A371" s="264"/>
      <c r="B371" s="87" t="s">
        <v>124</v>
      </c>
      <c r="C371" s="167" t="s">
        <v>125</v>
      </c>
      <c r="D371" s="195">
        <v>0</v>
      </c>
      <c r="E371" s="195">
        <v>0</v>
      </c>
      <c r="F371" s="195">
        <f t="shared" si="48"/>
        <v>0</v>
      </c>
      <c r="G371" s="195">
        <f t="shared" si="49"/>
        <v>100</v>
      </c>
      <c r="H371" s="195">
        <v>100</v>
      </c>
      <c r="I371" s="195">
        <v>100</v>
      </c>
      <c r="J371" s="195">
        <v>100</v>
      </c>
      <c r="K371" s="195">
        <f t="shared" si="45"/>
        <v>0</v>
      </c>
      <c r="L371" s="85" t="s">
        <v>126</v>
      </c>
      <c r="N371" s="18">
        <f t="shared" si="50"/>
        <v>0</v>
      </c>
      <c r="P371" s="5">
        <v>100</v>
      </c>
    </row>
    <row r="372" spans="1:16" ht="46.8" x14ac:dyDescent="0.3">
      <c r="A372" s="264"/>
      <c r="B372" s="87" t="s">
        <v>127</v>
      </c>
      <c r="C372" s="167" t="s">
        <v>128</v>
      </c>
      <c r="D372" s="195">
        <v>100</v>
      </c>
      <c r="E372" s="195">
        <v>100</v>
      </c>
      <c r="F372" s="195">
        <f t="shared" si="48"/>
        <v>0</v>
      </c>
      <c r="G372" s="195">
        <f t="shared" si="49"/>
        <v>0</v>
      </c>
      <c r="H372" s="195">
        <v>100</v>
      </c>
      <c r="I372" s="195">
        <v>100</v>
      </c>
      <c r="J372" s="195">
        <v>100</v>
      </c>
      <c r="K372" s="195">
        <f t="shared" si="45"/>
        <v>0</v>
      </c>
      <c r="L372" s="85" t="s">
        <v>229</v>
      </c>
      <c r="N372" s="18">
        <f t="shared" si="50"/>
        <v>100</v>
      </c>
      <c r="P372" s="5">
        <v>100</v>
      </c>
    </row>
    <row r="373" spans="1:16" ht="46.8" x14ac:dyDescent="0.3">
      <c r="A373" s="264"/>
      <c r="B373" s="87" t="s">
        <v>130</v>
      </c>
      <c r="C373" s="167" t="s">
        <v>131</v>
      </c>
      <c r="D373" s="195">
        <v>100</v>
      </c>
      <c r="E373" s="195">
        <v>100</v>
      </c>
      <c r="F373" s="195">
        <f t="shared" si="48"/>
        <v>0</v>
      </c>
      <c r="G373" s="195">
        <f t="shared" si="49"/>
        <v>0</v>
      </c>
      <c r="H373" s="195">
        <v>100</v>
      </c>
      <c r="I373" s="195">
        <v>100</v>
      </c>
      <c r="J373" s="195">
        <v>100</v>
      </c>
      <c r="K373" s="195">
        <f t="shared" ref="K373:K438" si="51">I373-J373</f>
        <v>0</v>
      </c>
      <c r="L373" s="85"/>
      <c r="M373" s="1"/>
      <c r="N373" s="18">
        <f t="shared" si="50"/>
        <v>100</v>
      </c>
      <c r="P373" s="5">
        <v>100</v>
      </c>
    </row>
    <row r="374" spans="1:16" ht="31.2" x14ac:dyDescent="0.3">
      <c r="A374" s="264"/>
      <c r="B374" s="87" t="s">
        <v>132</v>
      </c>
      <c r="C374" s="167" t="s">
        <v>133</v>
      </c>
      <c r="D374" s="195">
        <v>100</v>
      </c>
      <c r="E374" s="195">
        <v>100</v>
      </c>
      <c r="F374" s="195">
        <f t="shared" si="48"/>
        <v>0</v>
      </c>
      <c r="G374" s="195">
        <f t="shared" si="49"/>
        <v>0</v>
      </c>
      <c r="H374" s="195">
        <v>100</v>
      </c>
      <c r="I374" s="195">
        <v>100</v>
      </c>
      <c r="J374" s="195">
        <v>100</v>
      </c>
      <c r="K374" s="195">
        <f t="shared" si="51"/>
        <v>0</v>
      </c>
      <c r="L374" s="85"/>
      <c r="M374" s="1"/>
      <c r="N374" s="18">
        <f t="shared" si="50"/>
        <v>100</v>
      </c>
      <c r="P374" s="5">
        <v>100</v>
      </c>
    </row>
    <row r="375" spans="1:16" ht="46.8" x14ac:dyDescent="0.3">
      <c r="A375" s="264"/>
      <c r="B375" s="87" t="s">
        <v>74</v>
      </c>
      <c r="C375" s="167" t="s">
        <v>134</v>
      </c>
      <c r="D375" s="199">
        <v>0</v>
      </c>
      <c r="E375" s="199">
        <v>0</v>
      </c>
      <c r="F375" s="199">
        <f t="shared" si="48"/>
        <v>0</v>
      </c>
      <c r="G375" s="199">
        <f>100-E375</f>
        <v>100</v>
      </c>
      <c r="H375" s="199">
        <v>0</v>
      </c>
      <c r="I375" s="199">
        <v>0</v>
      </c>
      <c r="J375" s="199">
        <v>30</v>
      </c>
      <c r="K375" s="199">
        <f>I375-J375</f>
        <v>-30</v>
      </c>
      <c r="L375" s="85" t="s">
        <v>135</v>
      </c>
      <c r="M375" s="1"/>
      <c r="N375" s="18"/>
    </row>
    <row r="376" spans="1:16" ht="46.8" x14ac:dyDescent="0.3">
      <c r="A376" s="264"/>
      <c r="B376" s="87" t="s">
        <v>136</v>
      </c>
      <c r="C376" s="167" t="s">
        <v>137</v>
      </c>
      <c r="D376" s="195">
        <v>0</v>
      </c>
      <c r="E376" s="195">
        <v>0</v>
      </c>
      <c r="F376" s="195">
        <f t="shared" si="48"/>
        <v>0</v>
      </c>
      <c r="G376" s="195">
        <f t="shared" si="49"/>
        <v>100</v>
      </c>
      <c r="H376" s="195">
        <v>0</v>
      </c>
      <c r="I376" s="195">
        <v>0</v>
      </c>
      <c r="J376" s="195">
        <v>0</v>
      </c>
      <c r="K376" s="195">
        <f t="shared" si="51"/>
        <v>0</v>
      </c>
      <c r="L376" s="85" t="s">
        <v>207</v>
      </c>
      <c r="M376" s="1"/>
      <c r="N376" s="18">
        <f>E376</f>
        <v>0</v>
      </c>
      <c r="P376" s="5">
        <v>100</v>
      </c>
    </row>
    <row r="377" spans="1:16" x14ac:dyDescent="0.3">
      <c r="A377" s="264"/>
      <c r="B377" s="87" t="s">
        <v>139</v>
      </c>
      <c r="C377" s="167" t="s">
        <v>140</v>
      </c>
      <c r="D377" s="195">
        <v>100</v>
      </c>
      <c r="E377" s="195">
        <v>100</v>
      </c>
      <c r="F377" s="195">
        <f t="shared" si="48"/>
        <v>0</v>
      </c>
      <c r="G377" s="195">
        <f t="shared" si="49"/>
        <v>0</v>
      </c>
      <c r="H377" s="195">
        <v>100</v>
      </c>
      <c r="I377" s="195">
        <v>100</v>
      </c>
      <c r="J377" s="195">
        <v>100</v>
      </c>
      <c r="K377" s="195">
        <f t="shared" si="51"/>
        <v>0</v>
      </c>
      <c r="L377" s="85"/>
      <c r="M377" s="1"/>
      <c r="N377" s="22">
        <v>100</v>
      </c>
      <c r="P377" s="5">
        <v>100</v>
      </c>
    </row>
    <row r="378" spans="1:16" x14ac:dyDescent="0.3">
      <c r="A378" s="264"/>
      <c r="B378" s="90" t="s">
        <v>142</v>
      </c>
      <c r="C378" s="165">
        <v>2</v>
      </c>
      <c r="D378" s="200"/>
      <c r="E378" s="200"/>
      <c r="F378" s="203">
        <f t="shared" si="48"/>
        <v>0</v>
      </c>
      <c r="G378" s="203">
        <f t="shared" si="49"/>
        <v>100</v>
      </c>
      <c r="H378" s="201">
        <v>88</v>
      </c>
      <c r="I378" s="201">
        <f>(I379+I380+I381+I382+I383+I384+I385+I386+I387+I388+I389+I390+I393+I394+I392+I391)/16</f>
        <v>85.625</v>
      </c>
      <c r="J378" s="200"/>
      <c r="K378" s="195"/>
      <c r="L378" s="171"/>
      <c r="M378" s="1"/>
      <c r="N378" s="15" t="e">
        <f>(N379+N380+N381+N382+N383+N392+N393+N394+N384+N385+N386+N387+#REF!+N388+N389+N390)/16</f>
        <v>#REF!</v>
      </c>
      <c r="P378" s="16" t="e">
        <f>(P379+P380+P381+P382+P383+P384+P385+P386+P387+#REF!+P388+P389+P390+P391+P393+P392+P394)/17</f>
        <v>#REF!</v>
      </c>
    </row>
    <row r="379" spans="1:16" ht="31.2" x14ac:dyDescent="0.3">
      <c r="A379" s="264"/>
      <c r="B379" s="87" t="s">
        <v>143</v>
      </c>
      <c r="C379" s="167" t="s">
        <v>144</v>
      </c>
      <c r="D379" s="195">
        <v>100</v>
      </c>
      <c r="E379" s="195">
        <v>100</v>
      </c>
      <c r="F379" s="195">
        <f t="shared" si="48"/>
        <v>0</v>
      </c>
      <c r="G379" s="195">
        <f t="shared" si="49"/>
        <v>0</v>
      </c>
      <c r="H379" s="195">
        <v>100</v>
      </c>
      <c r="I379" s="195">
        <f>E379</f>
        <v>100</v>
      </c>
      <c r="J379" s="195">
        <v>87.5</v>
      </c>
      <c r="K379" s="195">
        <f t="shared" si="51"/>
        <v>12.5</v>
      </c>
      <c r="L379" s="85"/>
      <c r="M379" s="1"/>
      <c r="N379" s="18">
        <f>E379</f>
        <v>100</v>
      </c>
      <c r="P379" s="5">
        <v>100</v>
      </c>
    </row>
    <row r="380" spans="1:16" x14ac:dyDescent="0.3">
      <c r="A380" s="264"/>
      <c r="B380" s="87" t="s">
        <v>145</v>
      </c>
      <c r="C380" s="167" t="s">
        <v>146</v>
      </c>
      <c r="D380" s="195">
        <v>99.7</v>
      </c>
      <c r="E380" s="195">
        <v>99.9</v>
      </c>
      <c r="F380" s="195">
        <f t="shared" si="48"/>
        <v>0.20000000000000284</v>
      </c>
      <c r="G380" s="195">
        <f t="shared" si="49"/>
        <v>9.9999999999994316E-2</v>
      </c>
      <c r="H380" s="195">
        <v>100</v>
      </c>
      <c r="I380" s="195">
        <v>100</v>
      </c>
      <c r="J380" s="195">
        <v>94.3</v>
      </c>
      <c r="K380" s="195">
        <f t="shared" si="51"/>
        <v>5.7000000000000028</v>
      </c>
      <c r="L380" s="85"/>
      <c r="M380" s="1"/>
      <c r="N380" s="23">
        <f>I380</f>
        <v>100</v>
      </c>
      <c r="P380" s="5">
        <v>100</v>
      </c>
    </row>
    <row r="381" spans="1:16" x14ac:dyDescent="0.3">
      <c r="A381" s="264"/>
      <c r="B381" s="87" t="s">
        <v>147</v>
      </c>
      <c r="C381" s="167" t="s">
        <v>148</v>
      </c>
      <c r="D381" s="195">
        <v>12.4</v>
      </c>
      <c r="E381" s="195">
        <v>37</v>
      </c>
      <c r="F381" s="195">
        <f t="shared" si="48"/>
        <v>24.6</v>
      </c>
      <c r="G381" s="195">
        <f>50-E381</f>
        <v>13</v>
      </c>
      <c r="H381" s="195">
        <v>100</v>
      </c>
      <c r="I381" s="195">
        <v>100</v>
      </c>
      <c r="J381" s="195">
        <v>80.5</v>
      </c>
      <c r="K381" s="195">
        <f t="shared" si="51"/>
        <v>19.5</v>
      </c>
      <c r="L381" s="85"/>
      <c r="M381" s="1"/>
      <c r="N381" s="22">
        <v>100</v>
      </c>
      <c r="P381" s="5">
        <v>100</v>
      </c>
    </row>
    <row r="382" spans="1:16" ht="31.2" x14ac:dyDescent="0.3">
      <c r="A382" s="264"/>
      <c r="B382" s="87" t="s">
        <v>149</v>
      </c>
      <c r="C382" s="167" t="s">
        <v>150</v>
      </c>
      <c r="D382" s="195">
        <v>4</v>
      </c>
      <c r="E382" s="195">
        <v>2</v>
      </c>
      <c r="F382" s="195">
        <f t="shared" si="48"/>
        <v>-2</v>
      </c>
      <c r="G382" s="195">
        <f>100-E382</f>
        <v>98</v>
      </c>
      <c r="H382" s="195">
        <v>80</v>
      </c>
      <c r="I382" s="195">
        <v>80</v>
      </c>
      <c r="J382" s="195">
        <v>90</v>
      </c>
      <c r="K382" s="195">
        <f t="shared" si="51"/>
        <v>-10</v>
      </c>
      <c r="L382" s="85"/>
      <c r="M382" s="1"/>
      <c r="N382" s="18">
        <f>I382</f>
        <v>80</v>
      </c>
      <c r="P382" s="5">
        <v>100</v>
      </c>
    </row>
    <row r="383" spans="1:16" ht="31.2" x14ac:dyDescent="0.3">
      <c r="A383" s="264"/>
      <c r="B383" s="87" t="s">
        <v>151</v>
      </c>
      <c r="C383" s="167" t="s">
        <v>152</v>
      </c>
      <c r="D383" s="195">
        <v>11</v>
      </c>
      <c r="E383" s="195">
        <v>1</v>
      </c>
      <c r="F383" s="195">
        <f t="shared" si="48"/>
        <v>-10</v>
      </c>
      <c r="G383" s="195">
        <f>0-E383</f>
        <v>-1</v>
      </c>
      <c r="H383" s="195">
        <v>0</v>
      </c>
      <c r="I383" s="195">
        <v>50</v>
      </c>
      <c r="J383" s="195">
        <v>5</v>
      </c>
      <c r="K383" s="195">
        <f t="shared" si="51"/>
        <v>45</v>
      </c>
      <c r="L383" s="85"/>
      <c r="M383" s="6"/>
      <c r="N383" s="23">
        <v>0</v>
      </c>
      <c r="P383" s="5">
        <v>100</v>
      </c>
    </row>
    <row r="384" spans="1:16" ht="62.4" x14ac:dyDescent="0.3">
      <c r="A384" s="264"/>
      <c r="B384" s="87" t="s">
        <v>289</v>
      </c>
      <c r="C384" s="167" t="s">
        <v>153</v>
      </c>
      <c r="D384" s="195">
        <v>100</v>
      </c>
      <c r="E384" s="195">
        <v>100</v>
      </c>
      <c r="F384" s="195">
        <f t="shared" si="48"/>
        <v>0</v>
      </c>
      <c r="G384" s="195">
        <f t="shared" si="49"/>
        <v>0</v>
      </c>
      <c r="H384" s="195">
        <v>100</v>
      </c>
      <c r="I384" s="195">
        <v>100</v>
      </c>
      <c r="J384" s="195">
        <v>100</v>
      </c>
      <c r="K384" s="195">
        <f t="shared" si="51"/>
        <v>0</v>
      </c>
      <c r="L384" s="85"/>
      <c r="M384" s="1"/>
      <c r="N384" s="18">
        <f>E384</f>
        <v>100</v>
      </c>
      <c r="P384" s="5">
        <v>100</v>
      </c>
    </row>
    <row r="385" spans="1:16" ht="62.4" x14ac:dyDescent="0.3">
      <c r="A385" s="264"/>
      <c r="B385" s="87" t="s">
        <v>290</v>
      </c>
      <c r="C385" s="167" t="s">
        <v>154</v>
      </c>
      <c r="D385" s="195">
        <v>100</v>
      </c>
      <c r="E385" s="195">
        <v>100</v>
      </c>
      <c r="F385" s="195">
        <f t="shared" si="48"/>
        <v>0</v>
      </c>
      <c r="G385" s="195">
        <f t="shared" si="49"/>
        <v>0</v>
      </c>
      <c r="H385" s="195">
        <v>100</v>
      </c>
      <c r="I385" s="195">
        <v>100</v>
      </c>
      <c r="J385" s="195">
        <v>100</v>
      </c>
      <c r="K385" s="195">
        <f t="shared" si="51"/>
        <v>0</v>
      </c>
      <c r="L385" s="85"/>
      <c r="M385" s="1"/>
      <c r="N385" s="18">
        <f>E385</f>
        <v>100</v>
      </c>
      <c r="P385" s="5">
        <v>100</v>
      </c>
    </row>
    <row r="386" spans="1:16" ht="62.4" x14ac:dyDescent="0.3">
      <c r="A386" s="264"/>
      <c r="B386" s="87" t="s">
        <v>155</v>
      </c>
      <c r="C386" s="167" t="s">
        <v>156</v>
      </c>
      <c r="D386" s="195">
        <v>85.7</v>
      </c>
      <c r="E386" s="195">
        <v>100</v>
      </c>
      <c r="F386" s="195">
        <f t="shared" si="48"/>
        <v>14.299999999999997</v>
      </c>
      <c r="G386" s="195">
        <f>95-E386</f>
        <v>-5</v>
      </c>
      <c r="H386" s="195">
        <v>90.2</v>
      </c>
      <c r="I386" s="204">
        <v>100</v>
      </c>
      <c r="J386" s="195">
        <v>96.5</v>
      </c>
      <c r="K386" s="195">
        <f t="shared" si="51"/>
        <v>3.5</v>
      </c>
      <c r="L386" s="85"/>
      <c r="M386" s="1"/>
      <c r="N386" s="23">
        <f>(1-((95-E386)/95))*100</f>
        <v>105.26315789473684</v>
      </c>
      <c r="P386" s="5">
        <v>100</v>
      </c>
    </row>
    <row r="387" spans="1:16" ht="46.8" x14ac:dyDescent="0.3">
      <c r="A387" s="264"/>
      <c r="B387" s="87" t="s">
        <v>158</v>
      </c>
      <c r="C387" s="167" t="s">
        <v>159</v>
      </c>
      <c r="D387" s="195">
        <v>100</v>
      </c>
      <c r="E387" s="195">
        <v>100</v>
      </c>
      <c r="F387" s="195">
        <f t="shared" si="48"/>
        <v>0</v>
      </c>
      <c r="G387" s="195">
        <f t="shared" si="49"/>
        <v>0</v>
      </c>
      <c r="H387" s="195">
        <v>100</v>
      </c>
      <c r="I387" s="195">
        <v>100</v>
      </c>
      <c r="J387" s="195">
        <v>100</v>
      </c>
      <c r="K387" s="195">
        <f t="shared" si="51"/>
        <v>0</v>
      </c>
      <c r="L387" s="85"/>
      <c r="M387" s="1"/>
      <c r="N387" s="22">
        <v>100</v>
      </c>
      <c r="P387" s="5">
        <v>100</v>
      </c>
    </row>
    <row r="388" spans="1:16" ht="31.2" x14ac:dyDescent="0.3">
      <c r="A388" s="264"/>
      <c r="B388" s="87" t="s">
        <v>161</v>
      </c>
      <c r="C388" s="167" t="s">
        <v>162</v>
      </c>
      <c r="D388" s="195">
        <v>100</v>
      </c>
      <c r="E388" s="195">
        <v>100</v>
      </c>
      <c r="F388" s="195">
        <f t="shared" si="48"/>
        <v>0</v>
      </c>
      <c r="G388" s="195">
        <f t="shared" si="49"/>
        <v>0</v>
      </c>
      <c r="H388" s="195">
        <v>100</v>
      </c>
      <c r="I388" s="195">
        <v>100</v>
      </c>
      <c r="J388" s="195">
        <v>76</v>
      </c>
      <c r="K388" s="195">
        <f t="shared" si="51"/>
        <v>24</v>
      </c>
      <c r="L388" s="172"/>
      <c r="M388" s="1"/>
      <c r="N388" s="23">
        <f>E388</f>
        <v>100</v>
      </c>
      <c r="P388" s="5">
        <v>100</v>
      </c>
    </row>
    <row r="389" spans="1:16" ht="31.2" x14ac:dyDescent="0.3">
      <c r="A389" s="264"/>
      <c r="B389" s="87" t="s">
        <v>164</v>
      </c>
      <c r="C389" s="167" t="s">
        <v>165</v>
      </c>
      <c r="D389" s="195">
        <v>22.1</v>
      </c>
      <c r="E389" s="195">
        <f>100.1-100</f>
        <v>9.9999999999994316E-2</v>
      </c>
      <c r="F389" s="195">
        <f t="shared" si="48"/>
        <v>-22.000000000000007</v>
      </c>
      <c r="G389" s="195">
        <f>110-E389</f>
        <v>109.9</v>
      </c>
      <c r="H389" s="195">
        <v>100</v>
      </c>
      <c r="I389" s="195">
        <v>20</v>
      </c>
      <c r="J389" s="195">
        <v>44</v>
      </c>
      <c r="K389" s="195">
        <f t="shared" si="51"/>
        <v>-24</v>
      </c>
      <c r="L389" s="85"/>
      <c r="M389" s="1" t="s">
        <v>276</v>
      </c>
      <c r="N389" s="22">
        <v>100</v>
      </c>
      <c r="P389" s="5">
        <v>100</v>
      </c>
    </row>
    <row r="390" spans="1:16" ht="31.2" x14ac:dyDescent="0.3">
      <c r="A390" s="264"/>
      <c r="B390" s="87" t="s">
        <v>167</v>
      </c>
      <c r="C390" s="167" t="s">
        <v>168</v>
      </c>
      <c r="D390" s="195">
        <v>16</v>
      </c>
      <c r="E390" s="195">
        <f>122.36-100</f>
        <v>22.36</v>
      </c>
      <c r="F390" s="195">
        <f t="shared" si="48"/>
        <v>6.3599999999999994</v>
      </c>
      <c r="G390" s="195">
        <f>110-E390</f>
        <v>87.64</v>
      </c>
      <c r="H390" s="195">
        <v>100</v>
      </c>
      <c r="I390" s="195">
        <v>100</v>
      </c>
      <c r="J390" s="195">
        <v>56</v>
      </c>
      <c r="K390" s="195">
        <f>I390-J390</f>
        <v>44</v>
      </c>
      <c r="L390" s="85"/>
      <c r="M390" s="1"/>
      <c r="N390" s="23">
        <f>I390</f>
        <v>100</v>
      </c>
      <c r="P390" s="5">
        <v>100</v>
      </c>
    </row>
    <row r="391" spans="1:16" ht="62.4" x14ac:dyDescent="0.3">
      <c r="A391" s="264"/>
      <c r="B391" s="87" t="s">
        <v>169</v>
      </c>
      <c r="C391" s="167" t="s">
        <v>170</v>
      </c>
      <c r="D391" s="199">
        <v>100.1</v>
      </c>
      <c r="E391" s="199">
        <v>112.2</v>
      </c>
      <c r="F391" s="199">
        <f>E391-D391</f>
        <v>12.100000000000009</v>
      </c>
      <c r="G391" s="199">
        <f>100-E391</f>
        <v>-12.200000000000003</v>
      </c>
      <c r="H391" s="199">
        <v>100</v>
      </c>
      <c r="I391" s="199">
        <v>70</v>
      </c>
      <c r="J391" s="199">
        <v>90</v>
      </c>
      <c r="K391" s="195">
        <f>I391-J391</f>
        <v>-20</v>
      </c>
      <c r="L391" s="180" t="s">
        <v>373</v>
      </c>
      <c r="M391" s="1"/>
      <c r="N391" s="22">
        <f>E391</f>
        <v>112.2</v>
      </c>
      <c r="P391" s="5">
        <v>0</v>
      </c>
    </row>
    <row r="392" spans="1:16" ht="46.8" x14ac:dyDescent="0.3">
      <c r="A392" s="264"/>
      <c r="B392" s="87" t="s">
        <v>172</v>
      </c>
      <c r="C392" s="167" t="s">
        <v>173</v>
      </c>
      <c r="D392" s="199">
        <v>0</v>
      </c>
      <c r="E392" s="199">
        <v>0</v>
      </c>
      <c r="F392" s="199">
        <v>0</v>
      </c>
      <c r="G392" s="199">
        <f>5-E392</f>
        <v>5</v>
      </c>
      <c r="H392" s="199">
        <v>100</v>
      </c>
      <c r="I392" s="199">
        <v>100</v>
      </c>
      <c r="J392" s="199">
        <v>83.3</v>
      </c>
      <c r="K392" s="195">
        <f t="shared" ref="K392" si="52">I392-J392</f>
        <v>16.700000000000003</v>
      </c>
      <c r="L392" s="182" t="s">
        <v>304</v>
      </c>
      <c r="M392" s="1"/>
      <c r="N392" s="24">
        <v>100</v>
      </c>
      <c r="P392" s="5">
        <v>100</v>
      </c>
    </row>
    <row r="393" spans="1:16" ht="46.8" x14ac:dyDescent="0.3">
      <c r="A393" s="264"/>
      <c r="B393" s="87" t="s">
        <v>174</v>
      </c>
      <c r="C393" s="167" t="s">
        <v>175</v>
      </c>
      <c r="D393" s="202">
        <v>0</v>
      </c>
      <c r="E393" s="233">
        <v>0.05</v>
      </c>
      <c r="F393" s="195">
        <f t="shared" ref="F393:F401" si="53">E393-D393</f>
        <v>0.05</v>
      </c>
      <c r="G393" s="195">
        <f>5-E393</f>
        <v>4.95</v>
      </c>
      <c r="H393" s="195">
        <v>100</v>
      </c>
      <c r="I393" s="195">
        <v>100</v>
      </c>
      <c r="J393" s="195">
        <v>100</v>
      </c>
      <c r="K393" s="195">
        <f t="shared" si="51"/>
        <v>0</v>
      </c>
      <c r="L393" s="184" t="s">
        <v>367</v>
      </c>
      <c r="M393" s="1"/>
      <c r="N393" s="25">
        <v>100</v>
      </c>
      <c r="P393" s="5">
        <v>100</v>
      </c>
    </row>
    <row r="394" spans="1:16" ht="62.4" x14ac:dyDescent="0.3">
      <c r="A394" s="264"/>
      <c r="B394" s="87" t="s">
        <v>176</v>
      </c>
      <c r="C394" s="167" t="s">
        <v>177</v>
      </c>
      <c r="D394" s="197">
        <v>0.1</v>
      </c>
      <c r="E394" s="196">
        <v>0.14000000000000001</v>
      </c>
      <c r="F394" s="195">
        <f t="shared" si="53"/>
        <v>4.0000000000000008E-2</v>
      </c>
      <c r="G394" s="195">
        <f>0-E394</f>
        <v>-0.14000000000000001</v>
      </c>
      <c r="H394" s="195">
        <v>50</v>
      </c>
      <c r="I394" s="195">
        <v>50</v>
      </c>
      <c r="J394" s="195">
        <v>73.599999999999994</v>
      </c>
      <c r="K394" s="195">
        <f t="shared" si="51"/>
        <v>-23.599999999999994</v>
      </c>
      <c r="L394" s="184" t="s">
        <v>332</v>
      </c>
      <c r="M394" s="1"/>
      <c r="N394" s="25">
        <v>50</v>
      </c>
      <c r="P394" s="5">
        <v>100</v>
      </c>
    </row>
    <row r="395" spans="1:16" x14ac:dyDescent="0.3">
      <c r="A395" s="264"/>
      <c r="B395" s="90" t="s">
        <v>178</v>
      </c>
      <c r="C395" s="165">
        <v>3</v>
      </c>
      <c r="D395" s="200"/>
      <c r="E395" s="200"/>
      <c r="F395" s="203">
        <f t="shared" si="53"/>
        <v>0</v>
      </c>
      <c r="G395" s="203">
        <f t="shared" si="49"/>
        <v>100</v>
      </c>
      <c r="H395" s="201">
        <f>(H396+H397+H398+H399)/4</f>
        <v>72.150000000000006</v>
      </c>
      <c r="I395" s="201">
        <f>(I396+I397+I398+I399)/4</f>
        <v>79.924999999999997</v>
      </c>
      <c r="J395" s="200"/>
      <c r="K395" s="195">
        <f t="shared" si="51"/>
        <v>79.924999999999997</v>
      </c>
      <c r="L395" s="171"/>
      <c r="M395" s="1"/>
      <c r="N395" s="15">
        <f>(N396+N397+N398+N399)/4</f>
        <v>67.424999999999997</v>
      </c>
      <c r="P395" s="26">
        <f>(P396+P397+P398+P399)/4</f>
        <v>100</v>
      </c>
    </row>
    <row r="396" spans="1:16" ht="46.8" x14ac:dyDescent="0.3">
      <c r="A396" s="264"/>
      <c r="B396" s="87" t="s">
        <v>179</v>
      </c>
      <c r="C396" s="167" t="s">
        <v>180</v>
      </c>
      <c r="D396" s="195">
        <v>100</v>
      </c>
      <c r="E396" s="195">
        <v>100</v>
      </c>
      <c r="F396" s="195">
        <f t="shared" si="53"/>
        <v>0</v>
      </c>
      <c r="G396" s="195">
        <f t="shared" si="49"/>
        <v>0</v>
      </c>
      <c r="H396" s="195">
        <v>100</v>
      </c>
      <c r="I396" s="195">
        <v>100</v>
      </c>
      <c r="J396" s="195">
        <v>100</v>
      </c>
      <c r="K396" s="195">
        <f t="shared" si="51"/>
        <v>0</v>
      </c>
      <c r="L396" s="185" t="s">
        <v>307</v>
      </c>
      <c r="M396" s="1"/>
      <c r="N396" s="18">
        <f>E396</f>
        <v>100</v>
      </c>
      <c r="P396" s="5">
        <v>100</v>
      </c>
    </row>
    <row r="397" spans="1:16" x14ac:dyDescent="0.3">
      <c r="A397" s="264"/>
      <c r="B397" s="87" t="s">
        <v>181</v>
      </c>
      <c r="C397" s="167" t="s">
        <v>182</v>
      </c>
      <c r="D397" s="195">
        <v>100</v>
      </c>
      <c r="E397" s="195">
        <v>100</v>
      </c>
      <c r="F397" s="195">
        <f t="shared" si="53"/>
        <v>0</v>
      </c>
      <c r="G397" s="195">
        <f t="shared" si="49"/>
        <v>0</v>
      </c>
      <c r="H397" s="195">
        <v>100</v>
      </c>
      <c r="I397" s="195">
        <v>100</v>
      </c>
      <c r="J397" s="195">
        <v>100</v>
      </c>
      <c r="K397" s="195">
        <f t="shared" si="51"/>
        <v>0</v>
      </c>
      <c r="L397" s="85"/>
      <c r="M397" s="1"/>
      <c r="N397" s="22">
        <f>E397</f>
        <v>100</v>
      </c>
      <c r="P397" s="5">
        <v>100</v>
      </c>
    </row>
    <row r="398" spans="1:16" ht="62.4" x14ac:dyDescent="0.3">
      <c r="A398" s="264"/>
      <c r="B398" s="87" t="s">
        <v>183</v>
      </c>
      <c r="C398" s="167" t="s">
        <v>184</v>
      </c>
      <c r="D398" s="197">
        <v>88.6</v>
      </c>
      <c r="E398" s="197">
        <v>69.7</v>
      </c>
      <c r="F398" s="195">
        <f t="shared" si="53"/>
        <v>-18.899999999999991</v>
      </c>
      <c r="G398" s="195">
        <f t="shared" si="49"/>
        <v>30.299999999999997</v>
      </c>
      <c r="H398" s="197">
        <v>88.6</v>
      </c>
      <c r="I398" s="197">
        <v>69.7</v>
      </c>
      <c r="J398" s="195">
        <v>66.5</v>
      </c>
      <c r="K398" s="195">
        <f t="shared" si="51"/>
        <v>3.2000000000000028</v>
      </c>
      <c r="L398" s="181" t="s">
        <v>355</v>
      </c>
      <c r="M398" s="1"/>
      <c r="N398" s="18">
        <f>E398</f>
        <v>69.7</v>
      </c>
      <c r="P398" s="5">
        <v>100</v>
      </c>
    </row>
    <row r="399" spans="1:16" ht="62.4" x14ac:dyDescent="0.3">
      <c r="A399" s="264"/>
      <c r="B399" s="87" t="s">
        <v>185</v>
      </c>
      <c r="C399" s="167" t="s">
        <v>186</v>
      </c>
      <c r="D399" s="197">
        <v>74.3</v>
      </c>
      <c r="E399" s="197">
        <v>80.3</v>
      </c>
      <c r="F399" s="195">
        <f t="shared" si="53"/>
        <v>6</v>
      </c>
      <c r="G399" s="195">
        <f t="shared" si="49"/>
        <v>19.700000000000003</v>
      </c>
      <c r="H399" s="195">
        <v>0</v>
      </c>
      <c r="I399" s="195">
        <v>50</v>
      </c>
      <c r="J399" s="195">
        <v>36.4</v>
      </c>
      <c r="K399" s="195">
        <f t="shared" si="51"/>
        <v>13.600000000000001</v>
      </c>
      <c r="L399" s="217" t="s">
        <v>345</v>
      </c>
      <c r="M399" s="1"/>
      <c r="N399" s="22">
        <v>0</v>
      </c>
      <c r="P399" s="5">
        <v>100</v>
      </c>
    </row>
    <row r="400" spans="1:16" x14ac:dyDescent="0.3">
      <c r="A400" s="264"/>
      <c r="B400" s="90" t="s">
        <v>187</v>
      </c>
      <c r="C400" s="165">
        <v>4</v>
      </c>
      <c r="D400" s="200"/>
      <c r="E400" s="200"/>
      <c r="F400" s="203">
        <f t="shared" si="53"/>
        <v>0</v>
      </c>
      <c r="G400" s="203">
        <f t="shared" si="49"/>
        <v>100</v>
      </c>
      <c r="H400" s="203">
        <v>50</v>
      </c>
      <c r="I400" s="203">
        <v>100</v>
      </c>
      <c r="J400" s="200"/>
      <c r="K400" s="195">
        <f t="shared" si="51"/>
        <v>100</v>
      </c>
      <c r="L400" s="171"/>
      <c r="M400" s="1"/>
      <c r="N400" s="15">
        <f>(N401)/1</f>
        <v>100</v>
      </c>
      <c r="P400" s="26">
        <f>(P401+P402)/2</f>
        <v>50</v>
      </c>
    </row>
    <row r="401" spans="1:17" ht="46.8" x14ac:dyDescent="0.3">
      <c r="A401" s="264"/>
      <c r="B401" s="87" t="s">
        <v>188</v>
      </c>
      <c r="C401" s="167" t="s">
        <v>189</v>
      </c>
      <c r="D401" s="233">
        <v>100</v>
      </c>
      <c r="E401" s="233">
        <v>100</v>
      </c>
      <c r="F401" s="195">
        <f t="shared" si="53"/>
        <v>0</v>
      </c>
      <c r="G401" s="195">
        <f t="shared" si="49"/>
        <v>0</v>
      </c>
      <c r="H401" s="195">
        <v>100</v>
      </c>
      <c r="I401" s="195">
        <v>100</v>
      </c>
      <c r="J401" s="195">
        <v>100</v>
      </c>
      <c r="K401" s="195">
        <f>I401-J401</f>
        <v>0</v>
      </c>
      <c r="L401" s="85" t="s">
        <v>334</v>
      </c>
      <c r="M401" s="1"/>
      <c r="N401" s="18">
        <f>E401</f>
        <v>100</v>
      </c>
      <c r="P401" s="5">
        <v>100</v>
      </c>
    </row>
    <row r="402" spans="1:17" ht="31.2" x14ac:dyDescent="0.3">
      <c r="A402" s="264"/>
      <c r="B402" s="87" t="s">
        <v>190</v>
      </c>
      <c r="C402" s="167" t="s">
        <v>191</v>
      </c>
      <c r="D402" s="199" t="s">
        <v>56</v>
      </c>
      <c r="E402" s="199" t="s">
        <v>56</v>
      </c>
      <c r="F402" s="199" t="s">
        <v>56</v>
      </c>
      <c r="G402" s="199" t="s">
        <v>56</v>
      </c>
      <c r="H402" s="199" t="s">
        <v>56</v>
      </c>
      <c r="I402" s="199" t="s">
        <v>56</v>
      </c>
      <c r="J402" s="199" t="s">
        <v>56</v>
      </c>
      <c r="K402" s="195"/>
      <c r="L402" s="85" t="s">
        <v>192</v>
      </c>
      <c r="M402" s="1"/>
      <c r="N402" s="18" t="str">
        <f>E402</f>
        <v>-</v>
      </c>
      <c r="P402" s="5">
        <v>0</v>
      </c>
    </row>
    <row r="403" spans="1:17" x14ac:dyDescent="0.3">
      <c r="A403" s="264"/>
      <c r="B403" s="90" t="s">
        <v>193</v>
      </c>
      <c r="C403" s="165">
        <v>5</v>
      </c>
      <c r="D403" s="200"/>
      <c r="E403" s="200"/>
      <c r="F403" s="203">
        <f>E403-D403</f>
        <v>0</v>
      </c>
      <c r="G403" s="203">
        <f t="shared" si="49"/>
        <v>100</v>
      </c>
      <c r="H403" s="203">
        <f>(H404+H405)/2</f>
        <v>100</v>
      </c>
      <c r="I403" s="203">
        <f>(I404+I405)/2</f>
        <v>100</v>
      </c>
      <c r="J403" s="200"/>
      <c r="K403" s="195">
        <f t="shared" si="51"/>
        <v>100</v>
      </c>
      <c r="L403" s="171"/>
      <c r="M403" s="1"/>
      <c r="N403" s="15">
        <f>(N404+N405)/2</f>
        <v>100</v>
      </c>
      <c r="P403" s="26">
        <f>(P404+P405)/2</f>
        <v>100</v>
      </c>
    </row>
    <row r="404" spans="1:17" ht="46.8" x14ac:dyDescent="0.3">
      <c r="A404" s="264"/>
      <c r="B404" s="87" t="s">
        <v>194</v>
      </c>
      <c r="C404" s="167" t="s">
        <v>195</v>
      </c>
      <c r="D404" s="195">
        <v>100</v>
      </c>
      <c r="E404" s="195">
        <v>100</v>
      </c>
      <c r="F404" s="195">
        <f>E404-D404</f>
        <v>0</v>
      </c>
      <c r="G404" s="195">
        <f t="shared" si="49"/>
        <v>0</v>
      </c>
      <c r="H404" s="195">
        <v>100</v>
      </c>
      <c r="I404" s="195">
        <v>100</v>
      </c>
      <c r="J404" s="195">
        <v>91.3</v>
      </c>
      <c r="K404" s="195">
        <f t="shared" si="51"/>
        <v>8.7000000000000028</v>
      </c>
      <c r="L404" s="85" t="s">
        <v>301</v>
      </c>
      <c r="M404" s="31"/>
      <c r="N404" s="32">
        <f>E404</f>
        <v>100</v>
      </c>
      <c r="P404" s="5">
        <v>100</v>
      </c>
    </row>
    <row r="405" spans="1:17" ht="31.2" x14ac:dyDescent="0.3">
      <c r="A405" s="265"/>
      <c r="B405" s="87" t="s">
        <v>196</v>
      </c>
      <c r="C405" s="167" t="s">
        <v>197</v>
      </c>
      <c r="D405" s="195">
        <v>100</v>
      </c>
      <c r="E405" s="195">
        <v>100</v>
      </c>
      <c r="F405" s="195">
        <f>E405-D405</f>
        <v>0</v>
      </c>
      <c r="G405" s="195">
        <f t="shared" si="49"/>
        <v>0</v>
      </c>
      <c r="H405" s="195">
        <v>100</v>
      </c>
      <c r="I405" s="195">
        <v>100</v>
      </c>
      <c r="J405" s="195">
        <v>98.6</v>
      </c>
      <c r="K405" s="195">
        <f t="shared" si="51"/>
        <v>1.4000000000000057</v>
      </c>
      <c r="L405" s="85" t="s">
        <v>198</v>
      </c>
      <c r="M405" s="2"/>
      <c r="N405" s="32">
        <f>E405</f>
        <v>100</v>
      </c>
      <c r="P405" s="5">
        <v>100</v>
      </c>
    </row>
    <row r="406" spans="1:17" x14ac:dyDescent="0.3">
      <c r="A406" s="79" t="s">
        <v>202</v>
      </c>
      <c r="B406" s="87"/>
      <c r="C406" s="167"/>
      <c r="D406" s="195"/>
      <c r="E406" s="195"/>
      <c r="F406" s="195"/>
      <c r="G406" s="195"/>
      <c r="H406" s="203">
        <f>(H403+H400+H395+H378+H357)/5</f>
        <v>77.47999999999999</v>
      </c>
      <c r="I406" s="203">
        <f>(I403+I400+I395+I378+I357)/5</f>
        <v>87.955999999999989</v>
      </c>
      <c r="J406" s="195"/>
      <c r="K406" s="195"/>
      <c r="L406" s="85"/>
      <c r="M406" s="2"/>
      <c r="N406" s="37"/>
    </row>
    <row r="407" spans="1:17" x14ac:dyDescent="0.3">
      <c r="A407" s="266" t="s">
        <v>230</v>
      </c>
      <c r="B407" s="90" t="s">
        <v>97</v>
      </c>
      <c r="C407" s="165">
        <v>1</v>
      </c>
      <c r="D407" s="200"/>
      <c r="E407" s="200"/>
      <c r="F407" s="203">
        <f t="shared" ref="F407:F420" si="54">E407-D407</f>
        <v>0</v>
      </c>
      <c r="G407" s="203">
        <f t="shared" si="49"/>
        <v>100</v>
      </c>
      <c r="H407" s="201">
        <f>(H408+H409+H410+H411+H412+H413+H414+H415+H416+H417+H418+H419+H420+H421+H422+H423+H424+H426+H427)/20</f>
        <v>58.954999999999998</v>
      </c>
      <c r="I407" s="201">
        <f>(I408+I409+I410+I411+I412+I413+I414+I415+I416+I417+I418+I419+I420+I421+I422+I423+I424+I426+I427)/20</f>
        <v>77.144999999999996</v>
      </c>
      <c r="J407" s="200"/>
      <c r="K407" s="195">
        <f t="shared" si="51"/>
        <v>77.144999999999996</v>
      </c>
      <c r="L407" s="171"/>
      <c r="M407" s="33" t="e">
        <f>((N407+N428+N445+N450+N453)/5)-((N407+N428+N445+N450+N453)/5)*5%</f>
        <v>#REF!</v>
      </c>
      <c r="N407" s="15">
        <f>(N410+N411+N412+N413+N414+N415+N419+N420+N408+N409+N416+N417+N418+N421+N422+N423+N424+N426+N427)/19</f>
        <v>70.678947368421063</v>
      </c>
      <c r="P407" s="16">
        <f>(P408+P409+P410+P411+P412+P413+P414+P415+P416+P417+P418+P419+P420+P421+P422+P423+P424+P426+P427)/19</f>
        <v>100</v>
      </c>
      <c r="Q407" s="17" t="e">
        <f>(P407+P428+P445+P450+P453)/5</f>
        <v>#REF!</v>
      </c>
    </row>
    <row r="408" spans="1:17" ht="78" x14ac:dyDescent="0.3">
      <c r="A408" s="264"/>
      <c r="B408" s="87" t="s">
        <v>283</v>
      </c>
      <c r="C408" s="167" t="s">
        <v>98</v>
      </c>
      <c r="D408" s="195">
        <v>100</v>
      </c>
      <c r="E408" s="195">
        <v>100</v>
      </c>
      <c r="F408" s="195">
        <f t="shared" si="54"/>
        <v>0</v>
      </c>
      <c r="G408" s="195">
        <f t="shared" si="49"/>
        <v>0</v>
      </c>
      <c r="H408" s="195">
        <v>100</v>
      </c>
      <c r="I408" s="195">
        <v>100</v>
      </c>
      <c r="J408" s="195">
        <v>100</v>
      </c>
      <c r="K408" s="195">
        <f t="shared" si="51"/>
        <v>0</v>
      </c>
      <c r="L408" s="85" t="s">
        <v>422</v>
      </c>
      <c r="M408" s="1"/>
      <c r="N408" s="18">
        <f>E408</f>
        <v>100</v>
      </c>
      <c r="P408" s="5">
        <v>100</v>
      </c>
    </row>
    <row r="409" spans="1:17" ht="62.4" x14ac:dyDescent="0.3">
      <c r="A409" s="264"/>
      <c r="B409" s="87" t="s">
        <v>285</v>
      </c>
      <c r="C409" s="167" t="s">
        <v>100</v>
      </c>
      <c r="D409" s="195">
        <v>100</v>
      </c>
      <c r="E409" s="195">
        <v>100</v>
      </c>
      <c r="F409" s="195">
        <f t="shared" si="54"/>
        <v>0</v>
      </c>
      <c r="G409" s="195">
        <f t="shared" si="49"/>
        <v>0</v>
      </c>
      <c r="H409" s="195">
        <v>100</v>
      </c>
      <c r="I409" s="195">
        <v>100</v>
      </c>
      <c r="J409" s="195">
        <v>100</v>
      </c>
      <c r="K409" s="195">
        <f t="shared" si="51"/>
        <v>0</v>
      </c>
      <c r="L409" s="85" t="s">
        <v>423</v>
      </c>
      <c r="M409" s="1"/>
      <c r="N409" s="18">
        <f>E409</f>
        <v>100</v>
      </c>
      <c r="P409" s="5">
        <v>100</v>
      </c>
    </row>
    <row r="410" spans="1:17" ht="31.2" x14ac:dyDescent="0.3">
      <c r="A410" s="264"/>
      <c r="B410" s="87" t="s">
        <v>101</v>
      </c>
      <c r="C410" s="167" t="s">
        <v>102</v>
      </c>
      <c r="D410" s="195">
        <v>0</v>
      </c>
      <c r="E410" s="195">
        <v>30</v>
      </c>
      <c r="F410" s="195">
        <f t="shared" si="54"/>
        <v>30</v>
      </c>
      <c r="G410" s="195">
        <f t="shared" si="49"/>
        <v>70</v>
      </c>
      <c r="H410" s="195">
        <v>0</v>
      </c>
      <c r="I410" s="195">
        <v>30</v>
      </c>
      <c r="J410" s="195">
        <v>16.399999999999999</v>
      </c>
      <c r="K410" s="195">
        <f t="shared" si="51"/>
        <v>13.600000000000001</v>
      </c>
      <c r="L410" s="85"/>
      <c r="M410" s="1"/>
      <c r="N410" s="18">
        <f>E410</f>
        <v>30</v>
      </c>
      <c r="P410" s="5">
        <v>100</v>
      </c>
    </row>
    <row r="411" spans="1:17" ht="46.8" x14ac:dyDescent="0.3">
      <c r="A411" s="264"/>
      <c r="B411" s="87" t="s">
        <v>103</v>
      </c>
      <c r="C411" s="167" t="s">
        <v>104</v>
      </c>
      <c r="D411" s="196">
        <v>10</v>
      </c>
      <c r="E411" s="196">
        <v>100</v>
      </c>
      <c r="F411" s="195">
        <f t="shared" si="54"/>
        <v>90</v>
      </c>
      <c r="G411" s="195">
        <f t="shared" si="49"/>
        <v>0</v>
      </c>
      <c r="H411" s="195">
        <v>0</v>
      </c>
      <c r="I411" s="195">
        <v>100</v>
      </c>
      <c r="J411" s="195">
        <v>45.5</v>
      </c>
      <c r="K411" s="195">
        <f t="shared" si="51"/>
        <v>54.5</v>
      </c>
      <c r="L411" s="181" t="s">
        <v>409</v>
      </c>
      <c r="M411" s="1"/>
      <c r="N411" s="22">
        <v>0</v>
      </c>
      <c r="P411" s="5">
        <v>100</v>
      </c>
    </row>
    <row r="412" spans="1:17" ht="62.4" x14ac:dyDescent="0.3">
      <c r="A412" s="264"/>
      <c r="B412" s="87" t="s">
        <v>105</v>
      </c>
      <c r="C412" s="167" t="s">
        <v>106</v>
      </c>
      <c r="D412" s="196">
        <v>10</v>
      </c>
      <c r="E412" s="196">
        <v>50</v>
      </c>
      <c r="F412" s="195">
        <f t="shared" si="54"/>
        <v>40</v>
      </c>
      <c r="G412" s="195">
        <f t="shared" si="49"/>
        <v>50</v>
      </c>
      <c r="H412" s="196">
        <v>10</v>
      </c>
      <c r="I412" s="196">
        <v>50</v>
      </c>
      <c r="J412" s="195">
        <v>69.099999999999994</v>
      </c>
      <c r="K412" s="195">
        <f t="shared" si="51"/>
        <v>-19.099999999999994</v>
      </c>
      <c r="L412" s="181" t="s">
        <v>418</v>
      </c>
      <c r="M412" s="1"/>
      <c r="N412" s="18">
        <f>E412</f>
        <v>50</v>
      </c>
      <c r="P412" s="5">
        <v>100</v>
      </c>
    </row>
    <row r="413" spans="1:17" ht="46.8" x14ac:dyDescent="0.3">
      <c r="A413" s="264"/>
      <c r="B413" s="87" t="s">
        <v>107</v>
      </c>
      <c r="C413" s="167" t="s">
        <v>108</v>
      </c>
      <c r="D413" s="195">
        <v>0</v>
      </c>
      <c r="E413" s="195">
        <v>100</v>
      </c>
      <c r="F413" s="195">
        <f t="shared" si="54"/>
        <v>100</v>
      </c>
      <c r="G413" s="195">
        <f t="shared" si="49"/>
        <v>0</v>
      </c>
      <c r="H413" s="195">
        <v>0</v>
      </c>
      <c r="I413" s="195">
        <v>100</v>
      </c>
      <c r="J413" s="195">
        <v>63.6</v>
      </c>
      <c r="K413" s="195">
        <f t="shared" si="51"/>
        <v>36.4</v>
      </c>
      <c r="L413" s="85" t="s">
        <v>203</v>
      </c>
      <c r="M413" s="1"/>
      <c r="N413" s="18">
        <f>E413</f>
        <v>100</v>
      </c>
      <c r="P413" s="5">
        <v>100</v>
      </c>
    </row>
    <row r="414" spans="1:17" ht="46.8" x14ac:dyDescent="0.3">
      <c r="A414" s="264"/>
      <c r="B414" s="87" t="s">
        <v>109</v>
      </c>
      <c r="C414" s="167" t="s">
        <v>110</v>
      </c>
      <c r="D414" s="195">
        <v>0</v>
      </c>
      <c r="E414" s="195">
        <v>100</v>
      </c>
      <c r="F414" s="195">
        <f t="shared" si="54"/>
        <v>100</v>
      </c>
      <c r="G414" s="195">
        <f t="shared" si="49"/>
        <v>0</v>
      </c>
      <c r="H414" s="195">
        <v>0</v>
      </c>
      <c r="I414" s="195">
        <v>100</v>
      </c>
      <c r="J414" s="195">
        <v>100</v>
      </c>
      <c r="K414" s="195">
        <f t="shared" si="51"/>
        <v>0</v>
      </c>
      <c r="L414" s="85" t="s">
        <v>429</v>
      </c>
      <c r="M414" s="1"/>
      <c r="N414" s="18">
        <f>E414</f>
        <v>100</v>
      </c>
      <c r="P414" s="5">
        <v>100</v>
      </c>
    </row>
    <row r="415" spans="1:17" ht="62.4" x14ac:dyDescent="0.3">
      <c r="A415" s="264"/>
      <c r="B415" s="87" t="s">
        <v>111</v>
      </c>
      <c r="C415" s="167" t="s">
        <v>112</v>
      </c>
      <c r="D415" s="195">
        <v>0</v>
      </c>
      <c r="E415" s="195">
        <v>100</v>
      </c>
      <c r="F415" s="195">
        <f t="shared" si="54"/>
        <v>100</v>
      </c>
      <c r="G415" s="195">
        <f t="shared" si="49"/>
        <v>0</v>
      </c>
      <c r="H415" s="195">
        <v>0</v>
      </c>
      <c r="I415" s="195">
        <v>100</v>
      </c>
      <c r="J415" s="195">
        <v>100</v>
      </c>
      <c r="K415" s="195">
        <f t="shared" si="51"/>
        <v>0</v>
      </c>
      <c r="L415" s="170" t="s">
        <v>431</v>
      </c>
      <c r="M415" s="1"/>
      <c r="N415" s="18">
        <f>E415</f>
        <v>100</v>
      </c>
      <c r="P415" s="5">
        <v>100</v>
      </c>
    </row>
    <row r="416" spans="1:17" ht="31.2" x14ac:dyDescent="0.3">
      <c r="A416" s="264"/>
      <c r="B416" s="87" t="s">
        <v>113</v>
      </c>
      <c r="C416" s="167" t="s">
        <v>114</v>
      </c>
      <c r="D416" s="195">
        <v>100</v>
      </c>
      <c r="E416" s="195">
        <v>100</v>
      </c>
      <c r="F416" s="195">
        <f t="shared" si="54"/>
        <v>0</v>
      </c>
      <c r="G416" s="195">
        <f t="shared" si="49"/>
        <v>0</v>
      </c>
      <c r="H416" s="195">
        <v>100</v>
      </c>
      <c r="I416" s="195">
        <v>100</v>
      </c>
      <c r="J416" s="195">
        <v>100</v>
      </c>
      <c r="K416" s="195">
        <f t="shared" si="51"/>
        <v>0</v>
      </c>
      <c r="L416" s="85"/>
      <c r="M416" s="1"/>
      <c r="N416" s="22">
        <v>100</v>
      </c>
      <c r="P416" s="5">
        <v>100</v>
      </c>
    </row>
    <row r="417" spans="1:16" ht="140.4" x14ac:dyDescent="0.3">
      <c r="A417" s="264"/>
      <c r="B417" s="87" t="s">
        <v>286</v>
      </c>
      <c r="C417" s="167" t="s">
        <v>116</v>
      </c>
      <c r="D417" s="195">
        <v>100</v>
      </c>
      <c r="E417" s="195">
        <v>83.3</v>
      </c>
      <c r="F417" s="195">
        <f t="shared" si="54"/>
        <v>-16.700000000000003</v>
      </c>
      <c r="G417" s="195">
        <f t="shared" si="49"/>
        <v>16.700000000000003</v>
      </c>
      <c r="H417" s="195">
        <v>100</v>
      </c>
      <c r="I417" s="195">
        <v>83.3</v>
      </c>
      <c r="J417" s="195">
        <v>95.9</v>
      </c>
      <c r="K417" s="195">
        <f t="shared" si="51"/>
        <v>-12.600000000000009</v>
      </c>
      <c r="L417" s="85"/>
      <c r="M417" s="1"/>
      <c r="N417" s="18">
        <f t="shared" ref="N417:N424" si="55">E417</f>
        <v>83.3</v>
      </c>
      <c r="P417" s="5">
        <v>100</v>
      </c>
    </row>
    <row r="418" spans="1:16" ht="124.8" x14ac:dyDescent="0.3">
      <c r="A418" s="264"/>
      <c r="B418" s="87" t="s">
        <v>118</v>
      </c>
      <c r="C418" s="167" t="s">
        <v>119</v>
      </c>
      <c r="D418" s="195">
        <v>77.8</v>
      </c>
      <c r="E418" s="195">
        <v>80</v>
      </c>
      <c r="F418" s="195">
        <f t="shared" si="54"/>
        <v>2.2000000000000028</v>
      </c>
      <c r="G418" s="195">
        <f t="shared" si="49"/>
        <v>20</v>
      </c>
      <c r="H418" s="195">
        <v>77.8</v>
      </c>
      <c r="I418" s="195">
        <v>80</v>
      </c>
      <c r="J418" s="195">
        <v>74.7</v>
      </c>
      <c r="K418" s="195">
        <f t="shared" si="51"/>
        <v>5.2999999999999972</v>
      </c>
      <c r="L418" s="85" t="s">
        <v>272</v>
      </c>
      <c r="M418" s="1"/>
      <c r="N418" s="18">
        <f t="shared" si="55"/>
        <v>80</v>
      </c>
      <c r="P418" s="5">
        <v>100</v>
      </c>
    </row>
    <row r="419" spans="1:16" ht="46.8" x14ac:dyDescent="0.3">
      <c r="A419" s="264"/>
      <c r="B419" s="87" t="s">
        <v>120</v>
      </c>
      <c r="C419" s="167" t="s">
        <v>121</v>
      </c>
      <c r="D419" s="195">
        <v>91.3</v>
      </c>
      <c r="E419" s="195">
        <v>99.6</v>
      </c>
      <c r="F419" s="195">
        <f t="shared" si="54"/>
        <v>8.2999999999999972</v>
      </c>
      <c r="G419" s="195">
        <f t="shared" si="49"/>
        <v>0.40000000000000568</v>
      </c>
      <c r="H419" s="195">
        <v>91.3</v>
      </c>
      <c r="I419" s="195">
        <f>E419</f>
        <v>99.6</v>
      </c>
      <c r="J419" s="195">
        <v>97.6</v>
      </c>
      <c r="K419" s="195">
        <f>I419-J419</f>
        <v>2</v>
      </c>
      <c r="L419" s="85"/>
      <c r="M419" s="1"/>
      <c r="N419" s="18">
        <f t="shared" si="55"/>
        <v>99.6</v>
      </c>
      <c r="P419" s="5">
        <v>100</v>
      </c>
    </row>
    <row r="420" spans="1:16" ht="31.2" x14ac:dyDescent="0.3">
      <c r="A420" s="264"/>
      <c r="B420" s="87" t="s">
        <v>122</v>
      </c>
      <c r="C420" s="167" t="s">
        <v>123</v>
      </c>
      <c r="D420" s="195">
        <v>100</v>
      </c>
      <c r="E420" s="195">
        <v>0</v>
      </c>
      <c r="F420" s="195">
        <f t="shared" si="54"/>
        <v>-100</v>
      </c>
      <c r="G420" s="195">
        <f>100-E420</f>
        <v>100</v>
      </c>
      <c r="H420" s="195">
        <v>100</v>
      </c>
      <c r="I420" s="195">
        <v>0</v>
      </c>
      <c r="J420" s="195">
        <v>75</v>
      </c>
      <c r="K420" s="195">
        <f t="shared" si="51"/>
        <v>-75</v>
      </c>
      <c r="L420" s="85"/>
      <c r="M420" s="1"/>
      <c r="N420" s="18">
        <f t="shared" si="55"/>
        <v>0</v>
      </c>
      <c r="P420" s="5">
        <v>100</v>
      </c>
    </row>
    <row r="421" spans="1:16" ht="46.8" x14ac:dyDescent="0.3">
      <c r="A421" s="264"/>
      <c r="B421" s="87" t="s">
        <v>124</v>
      </c>
      <c r="C421" s="167" t="s">
        <v>125</v>
      </c>
      <c r="D421" s="195">
        <v>0</v>
      </c>
      <c r="E421" s="195">
        <v>0</v>
      </c>
      <c r="F421" s="195">
        <v>0</v>
      </c>
      <c r="G421" s="195">
        <f t="shared" si="49"/>
        <v>100</v>
      </c>
      <c r="H421" s="195">
        <v>100</v>
      </c>
      <c r="I421" s="195">
        <v>100</v>
      </c>
      <c r="J421" s="195">
        <v>100</v>
      </c>
      <c r="K421" s="195">
        <f t="shared" si="51"/>
        <v>0</v>
      </c>
      <c r="L421" s="85" t="s">
        <v>126</v>
      </c>
      <c r="N421" s="18">
        <f t="shared" si="55"/>
        <v>0</v>
      </c>
      <c r="P421" s="5">
        <v>100</v>
      </c>
    </row>
    <row r="422" spans="1:16" ht="46.8" x14ac:dyDescent="0.3">
      <c r="A422" s="264"/>
      <c r="B422" s="87" t="s">
        <v>127</v>
      </c>
      <c r="C422" s="167" t="s">
        <v>128</v>
      </c>
      <c r="D422" s="195">
        <v>100</v>
      </c>
      <c r="E422" s="195">
        <v>100</v>
      </c>
      <c r="F422" s="195">
        <f>E422-D422</f>
        <v>0</v>
      </c>
      <c r="G422" s="195">
        <f t="shared" si="49"/>
        <v>0</v>
      </c>
      <c r="H422" s="195">
        <v>100</v>
      </c>
      <c r="I422" s="195">
        <v>100</v>
      </c>
      <c r="J422" s="195">
        <v>100</v>
      </c>
      <c r="K422" s="195">
        <f t="shared" si="51"/>
        <v>0</v>
      </c>
      <c r="L422" s="85" t="s">
        <v>229</v>
      </c>
      <c r="N422" s="18">
        <f t="shared" si="55"/>
        <v>100</v>
      </c>
      <c r="P422" s="5">
        <v>100</v>
      </c>
    </row>
    <row r="423" spans="1:16" ht="46.8" x14ac:dyDescent="0.3">
      <c r="A423" s="264"/>
      <c r="B423" s="87" t="s">
        <v>130</v>
      </c>
      <c r="C423" s="167" t="s">
        <v>131</v>
      </c>
      <c r="D423" s="195">
        <v>100</v>
      </c>
      <c r="E423" s="195">
        <v>100</v>
      </c>
      <c r="F423" s="195">
        <f>E423-D423</f>
        <v>0</v>
      </c>
      <c r="G423" s="195">
        <f t="shared" ref="G423:G466" si="56">100-E423</f>
        <v>0</v>
      </c>
      <c r="H423" s="195">
        <v>100</v>
      </c>
      <c r="I423" s="195">
        <v>100</v>
      </c>
      <c r="J423" s="195">
        <v>100</v>
      </c>
      <c r="K423" s="195">
        <f t="shared" si="51"/>
        <v>0</v>
      </c>
      <c r="L423" s="85"/>
      <c r="M423" s="1"/>
      <c r="N423" s="18">
        <f t="shared" si="55"/>
        <v>100</v>
      </c>
      <c r="P423" s="5">
        <v>100</v>
      </c>
    </row>
    <row r="424" spans="1:16" ht="31.2" x14ac:dyDescent="0.3">
      <c r="A424" s="264"/>
      <c r="B424" s="87" t="s">
        <v>132</v>
      </c>
      <c r="C424" s="167" t="s">
        <v>133</v>
      </c>
      <c r="D424" s="195">
        <v>100</v>
      </c>
      <c r="E424" s="195">
        <v>100</v>
      </c>
      <c r="F424" s="195">
        <f>E424-D424</f>
        <v>0</v>
      </c>
      <c r="G424" s="195">
        <f t="shared" si="56"/>
        <v>0</v>
      </c>
      <c r="H424" s="195">
        <v>100</v>
      </c>
      <c r="I424" s="195">
        <v>100</v>
      </c>
      <c r="J424" s="195">
        <v>100</v>
      </c>
      <c r="K424" s="195">
        <f t="shared" si="51"/>
        <v>0</v>
      </c>
      <c r="L424" s="85"/>
      <c r="M424" s="1"/>
      <c r="N424" s="18">
        <f t="shared" si="55"/>
        <v>100</v>
      </c>
      <c r="P424" s="5">
        <v>100</v>
      </c>
    </row>
    <row r="425" spans="1:16" ht="46.8" x14ac:dyDescent="0.3">
      <c r="A425" s="264"/>
      <c r="B425" s="87" t="s">
        <v>74</v>
      </c>
      <c r="C425" s="167" t="s">
        <v>134</v>
      </c>
      <c r="D425" s="199">
        <v>0</v>
      </c>
      <c r="E425" s="199">
        <v>0</v>
      </c>
      <c r="F425" s="199">
        <v>0</v>
      </c>
      <c r="G425" s="199">
        <f>100-E425</f>
        <v>100</v>
      </c>
      <c r="H425" s="199">
        <v>0</v>
      </c>
      <c r="I425" s="199">
        <v>0</v>
      </c>
      <c r="J425" s="199">
        <v>30</v>
      </c>
      <c r="K425" s="199">
        <f>I425-J425</f>
        <v>-30</v>
      </c>
      <c r="L425" s="85" t="s">
        <v>135</v>
      </c>
      <c r="M425" s="1"/>
      <c r="N425" s="18"/>
    </row>
    <row r="426" spans="1:16" ht="46.8" x14ac:dyDescent="0.3">
      <c r="A426" s="264"/>
      <c r="B426" s="87" t="s">
        <v>136</v>
      </c>
      <c r="C426" s="167" t="s">
        <v>137</v>
      </c>
      <c r="D426" s="195">
        <v>0</v>
      </c>
      <c r="E426" s="195">
        <v>0</v>
      </c>
      <c r="F426" s="195">
        <f t="shared" ref="F426:F440" si="57">E426-D426</f>
        <v>0</v>
      </c>
      <c r="G426" s="195">
        <f t="shared" si="56"/>
        <v>100</v>
      </c>
      <c r="H426" s="195">
        <v>0</v>
      </c>
      <c r="I426" s="195">
        <v>0</v>
      </c>
      <c r="J426" s="195">
        <v>0</v>
      </c>
      <c r="K426" s="195">
        <f t="shared" si="51"/>
        <v>0</v>
      </c>
      <c r="L426" s="85" t="s">
        <v>207</v>
      </c>
      <c r="M426" s="1"/>
      <c r="N426" s="18">
        <f>E426</f>
        <v>0</v>
      </c>
      <c r="P426" s="5">
        <v>100</v>
      </c>
    </row>
    <row r="427" spans="1:16" x14ac:dyDescent="0.3">
      <c r="A427" s="264"/>
      <c r="B427" s="87" t="s">
        <v>139</v>
      </c>
      <c r="C427" s="167" t="s">
        <v>140</v>
      </c>
      <c r="D427" s="195">
        <v>100</v>
      </c>
      <c r="E427" s="195">
        <v>100</v>
      </c>
      <c r="F427" s="195">
        <f t="shared" si="57"/>
        <v>0</v>
      </c>
      <c r="G427" s="195">
        <f t="shared" si="56"/>
        <v>0</v>
      </c>
      <c r="H427" s="195">
        <v>100</v>
      </c>
      <c r="I427" s="195">
        <v>100</v>
      </c>
      <c r="J427" s="195">
        <v>100</v>
      </c>
      <c r="K427" s="195">
        <f t="shared" si="51"/>
        <v>0</v>
      </c>
      <c r="L427" s="85"/>
      <c r="M427" s="1"/>
      <c r="N427" s="22">
        <f>E427</f>
        <v>100</v>
      </c>
      <c r="P427" s="5">
        <v>100</v>
      </c>
    </row>
    <row r="428" spans="1:16" x14ac:dyDescent="0.3">
      <c r="A428" s="264"/>
      <c r="B428" s="90" t="s">
        <v>142</v>
      </c>
      <c r="C428" s="165">
        <v>2</v>
      </c>
      <c r="D428" s="200"/>
      <c r="E428" s="200"/>
      <c r="F428" s="203">
        <f t="shared" si="57"/>
        <v>0</v>
      </c>
      <c r="G428" s="203">
        <f t="shared" si="56"/>
        <v>100</v>
      </c>
      <c r="H428" s="201">
        <f>(H429+H430+H431+H432+H433+H434+H435+H436+H437+H438+H439+H440+H443+H444)/14</f>
        <v>80.51428571428572</v>
      </c>
      <c r="I428" s="201">
        <f>(I429+I430+I431+I432+I433+I434+I435+I436+I437+I438+I439+I440+I443+I444)/14</f>
        <v>88.785714285714292</v>
      </c>
      <c r="J428" s="200"/>
      <c r="K428" s="195">
        <f t="shared" si="51"/>
        <v>88.785714285714292</v>
      </c>
      <c r="L428" s="171"/>
      <c r="M428" s="1"/>
      <c r="N428" s="15" t="e">
        <f>(N429+N430+N431+N432+N433+N442+N443+N444+N434+N435+N436+N437+#REF!+N438+N439+N440)/16</f>
        <v>#REF!</v>
      </c>
      <c r="P428" s="16" t="e">
        <f>(P429+P430+P431+P432+P433+P434+P435+P436+P437+#REF!+P438+P439+P440+P441+P443+P442+P444)/17</f>
        <v>#REF!</v>
      </c>
    </row>
    <row r="429" spans="1:16" ht="31.2" x14ac:dyDescent="0.3">
      <c r="A429" s="264"/>
      <c r="B429" s="87" t="s">
        <v>143</v>
      </c>
      <c r="C429" s="167" t="s">
        <v>144</v>
      </c>
      <c r="D429" s="195">
        <v>33</v>
      </c>
      <c r="E429" s="195">
        <v>83</v>
      </c>
      <c r="F429" s="195">
        <f t="shared" si="57"/>
        <v>50</v>
      </c>
      <c r="G429" s="195">
        <f t="shared" si="56"/>
        <v>17</v>
      </c>
      <c r="H429" s="195">
        <v>33</v>
      </c>
      <c r="I429" s="195">
        <f>E429</f>
        <v>83</v>
      </c>
      <c r="J429" s="195">
        <v>87.5</v>
      </c>
      <c r="K429" s="195">
        <f t="shared" si="51"/>
        <v>-4.5</v>
      </c>
      <c r="L429" s="85" t="s">
        <v>437</v>
      </c>
      <c r="M429" s="1"/>
      <c r="N429" s="18">
        <f>E429</f>
        <v>83</v>
      </c>
      <c r="P429" s="5">
        <v>100</v>
      </c>
    </row>
    <row r="430" spans="1:16" x14ac:dyDescent="0.3">
      <c r="A430" s="264"/>
      <c r="B430" s="87" t="s">
        <v>145</v>
      </c>
      <c r="C430" s="167" t="s">
        <v>146</v>
      </c>
      <c r="D430" s="195">
        <v>100</v>
      </c>
      <c r="E430" s="195">
        <v>100</v>
      </c>
      <c r="F430" s="195">
        <f t="shared" si="57"/>
        <v>0</v>
      </c>
      <c r="G430" s="195">
        <f>95-E430</f>
        <v>-5</v>
      </c>
      <c r="H430" s="195">
        <v>100</v>
      </c>
      <c r="I430" s="195">
        <v>100</v>
      </c>
      <c r="J430" s="195">
        <v>94.3</v>
      </c>
      <c r="K430" s="195">
        <f t="shared" si="51"/>
        <v>5.7000000000000028</v>
      </c>
      <c r="L430" s="85"/>
      <c r="M430" s="1"/>
      <c r="N430" s="23">
        <f>I430</f>
        <v>100</v>
      </c>
      <c r="P430" s="5">
        <v>100</v>
      </c>
    </row>
    <row r="431" spans="1:16" x14ac:dyDescent="0.3">
      <c r="A431" s="264"/>
      <c r="B431" s="87" t="s">
        <v>147</v>
      </c>
      <c r="C431" s="167" t="s">
        <v>148</v>
      </c>
      <c r="D431" s="195">
        <v>-0.2</v>
      </c>
      <c r="E431" s="195">
        <v>35.159999999999997</v>
      </c>
      <c r="F431" s="195">
        <f t="shared" si="57"/>
        <v>35.36</v>
      </c>
      <c r="G431" s="195">
        <f>50-E431</f>
        <v>14.840000000000003</v>
      </c>
      <c r="H431" s="195">
        <v>100</v>
      </c>
      <c r="I431" s="195">
        <v>100</v>
      </c>
      <c r="J431" s="195">
        <v>80.5</v>
      </c>
      <c r="K431" s="195">
        <f t="shared" si="51"/>
        <v>19.5</v>
      </c>
      <c r="L431" s="85"/>
      <c r="M431" s="1"/>
      <c r="N431" s="22">
        <v>100</v>
      </c>
      <c r="P431" s="5">
        <v>100</v>
      </c>
    </row>
    <row r="432" spans="1:16" ht="31.2" x14ac:dyDescent="0.3">
      <c r="A432" s="264"/>
      <c r="B432" s="87" t="s">
        <v>149</v>
      </c>
      <c r="C432" s="167" t="s">
        <v>150</v>
      </c>
      <c r="D432" s="195">
        <v>8</v>
      </c>
      <c r="E432" s="195">
        <v>0</v>
      </c>
      <c r="F432" s="195">
        <f t="shared" si="57"/>
        <v>-8</v>
      </c>
      <c r="G432" s="195">
        <f>0-E432</f>
        <v>0</v>
      </c>
      <c r="H432" s="195">
        <v>30</v>
      </c>
      <c r="I432" s="195">
        <v>100</v>
      </c>
      <c r="J432" s="195">
        <v>90</v>
      </c>
      <c r="K432" s="195">
        <f t="shared" si="51"/>
        <v>10</v>
      </c>
      <c r="L432" s="85" t="s">
        <v>300</v>
      </c>
      <c r="M432" s="1"/>
      <c r="N432" s="18">
        <f>I432</f>
        <v>100</v>
      </c>
      <c r="P432" s="5">
        <v>100</v>
      </c>
    </row>
    <row r="433" spans="1:16" ht="31.2" x14ac:dyDescent="0.3">
      <c r="A433" s="264"/>
      <c r="B433" s="87" t="s">
        <v>151</v>
      </c>
      <c r="C433" s="167" t="s">
        <v>152</v>
      </c>
      <c r="D433" s="195">
        <v>10</v>
      </c>
      <c r="E433" s="195">
        <v>7</v>
      </c>
      <c r="F433" s="195">
        <f t="shared" si="57"/>
        <v>-3</v>
      </c>
      <c r="G433" s="195">
        <f>0-E433</f>
        <v>-7</v>
      </c>
      <c r="H433" s="195">
        <v>0</v>
      </c>
      <c r="I433" s="195">
        <v>0</v>
      </c>
      <c r="J433" s="195">
        <v>5</v>
      </c>
      <c r="K433" s="195">
        <f t="shared" si="51"/>
        <v>-5</v>
      </c>
      <c r="L433" s="85"/>
      <c r="M433" s="6"/>
      <c r="N433" s="23">
        <v>0</v>
      </c>
      <c r="P433" s="5">
        <v>100</v>
      </c>
    </row>
    <row r="434" spans="1:16" ht="62.4" x14ac:dyDescent="0.3">
      <c r="A434" s="264"/>
      <c r="B434" s="87" t="s">
        <v>288</v>
      </c>
      <c r="C434" s="167" t="s">
        <v>153</v>
      </c>
      <c r="D434" s="195">
        <v>100</v>
      </c>
      <c r="E434" s="195">
        <v>100</v>
      </c>
      <c r="F434" s="195">
        <f t="shared" si="57"/>
        <v>0</v>
      </c>
      <c r="G434" s="195">
        <f t="shared" si="56"/>
        <v>0</v>
      </c>
      <c r="H434" s="195">
        <v>100</v>
      </c>
      <c r="I434" s="195">
        <v>100</v>
      </c>
      <c r="J434" s="195">
        <v>100</v>
      </c>
      <c r="K434" s="195">
        <f t="shared" si="51"/>
        <v>0</v>
      </c>
      <c r="L434" s="85"/>
      <c r="M434" s="1"/>
      <c r="N434" s="18">
        <f t="shared" ref="N434:N437" si="58">E434</f>
        <v>100</v>
      </c>
      <c r="P434" s="5">
        <v>100</v>
      </c>
    </row>
    <row r="435" spans="1:16" ht="62.4" x14ac:dyDescent="0.3">
      <c r="A435" s="264"/>
      <c r="B435" s="87" t="s">
        <v>290</v>
      </c>
      <c r="C435" s="167" t="s">
        <v>154</v>
      </c>
      <c r="D435" s="195">
        <v>100</v>
      </c>
      <c r="E435" s="195">
        <v>100</v>
      </c>
      <c r="F435" s="195">
        <f t="shared" si="57"/>
        <v>0</v>
      </c>
      <c r="G435" s="195">
        <f t="shared" si="56"/>
        <v>0</v>
      </c>
      <c r="H435" s="195">
        <v>100</v>
      </c>
      <c r="I435" s="195">
        <v>100</v>
      </c>
      <c r="J435" s="195">
        <v>100</v>
      </c>
      <c r="K435" s="195">
        <f t="shared" si="51"/>
        <v>0</v>
      </c>
      <c r="L435" s="85"/>
      <c r="M435" s="1"/>
      <c r="N435" s="18">
        <f t="shared" si="58"/>
        <v>100</v>
      </c>
      <c r="P435" s="5">
        <v>100</v>
      </c>
    </row>
    <row r="436" spans="1:16" ht="62.4" x14ac:dyDescent="0.3">
      <c r="A436" s="264"/>
      <c r="B436" s="87" t="s">
        <v>155</v>
      </c>
      <c r="C436" s="167" t="s">
        <v>156</v>
      </c>
      <c r="D436" s="195">
        <v>80</v>
      </c>
      <c r="E436" s="195">
        <v>100</v>
      </c>
      <c r="F436" s="195">
        <f t="shared" si="57"/>
        <v>20</v>
      </c>
      <c r="G436" s="195">
        <f>95-E436</f>
        <v>-5</v>
      </c>
      <c r="H436" s="195">
        <v>84.2</v>
      </c>
      <c r="I436" s="204">
        <v>100</v>
      </c>
      <c r="J436" s="195">
        <v>96.5</v>
      </c>
      <c r="K436" s="195">
        <f t="shared" si="51"/>
        <v>3.5</v>
      </c>
      <c r="L436" s="85"/>
      <c r="M436" s="1"/>
      <c r="N436" s="23">
        <f>(1-((95-E436)/95))*100</f>
        <v>105.26315789473684</v>
      </c>
      <c r="P436" s="5">
        <v>100</v>
      </c>
    </row>
    <row r="437" spans="1:16" ht="46.8" x14ac:dyDescent="0.3">
      <c r="A437" s="264"/>
      <c r="B437" s="87" t="s">
        <v>158</v>
      </c>
      <c r="C437" s="167" t="s">
        <v>159</v>
      </c>
      <c r="D437" s="195">
        <v>100</v>
      </c>
      <c r="E437" s="195">
        <v>100</v>
      </c>
      <c r="F437" s="195">
        <f t="shared" si="57"/>
        <v>0</v>
      </c>
      <c r="G437" s="195">
        <f t="shared" si="56"/>
        <v>0</v>
      </c>
      <c r="H437" s="195">
        <v>100</v>
      </c>
      <c r="I437" s="195">
        <v>100</v>
      </c>
      <c r="J437" s="195">
        <v>100</v>
      </c>
      <c r="K437" s="195">
        <f t="shared" si="51"/>
        <v>0</v>
      </c>
      <c r="L437" s="85"/>
      <c r="M437" s="1"/>
      <c r="N437" s="22">
        <f t="shared" si="58"/>
        <v>100</v>
      </c>
      <c r="P437" s="5">
        <v>100</v>
      </c>
    </row>
    <row r="438" spans="1:16" ht="31.2" x14ac:dyDescent="0.3">
      <c r="A438" s="264"/>
      <c r="B438" s="87" t="s">
        <v>161</v>
      </c>
      <c r="C438" s="167" t="s">
        <v>162</v>
      </c>
      <c r="D438" s="195">
        <v>80</v>
      </c>
      <c r="E438" s="195">
        <v>50</v>
      </c>
      <c r="F438" s="195">
        <f t="shared" si="57"/>
        <v>-30</v>
      </c>
      <c r="G438" s="195">
        <f t="shared" si="56"/>
        <v>50</v>
      </c>
      <c r="H438" s="195">
        <v>80</v>
      </c>
      <c r="I438" s="195">
        <v>80</v>
      </c>
      <c r="J438" s="195">
        <v>76</v>
      </c>
      <c r="K438" s="195">
        <f t="shared" si="51"/>
        <v>4</v>
      </c>
      <c r="L438" s="175"/>
      <c r="M438" s="1"/>
      <c r="N438" s="23">
        <f>E438</f>
        <v>50</v>
      </c>
      <c r="P438" s="5">
        <v>100</v>
      </c>
    </row>
    <row r="439" spans="1:16" ht="31.2" x14ac:dyDescent="0.3">
      <c r="A439" s="264"/>
      <c r="B439" s="87" t="s">
        <v>164</v>
      </c>
      <c r="C439" s="167" t="s">
        <v>165</v>
      </c>
      <c r="D439" s="195">
        <v>22.6</v>
      </c>
      <c r="E439" s="195">
        <f>148.91-100</f>
        <v>48.91</v>
      </c>
      <c r="F439" s="195">
        <f t="shared" si="57"/>
        <v>26.309999999999995</v>
      </c>
      <c r="G439" s="195">
        <f>110-E439</f>
        <v>61.09</v>
      </c>
      <c r="H439" s="195">
        <v>100</v>
      </c>
      <c r="I439" s="195">
        <v>100</v>
      </c>
      <c r="J439" s="195">
        <v>44</v>
      </c>
      <c r="K439" s="208">
        <f t="shared" ref="K439:K501" si="59">I439-J439</f>
        <v>56</v>
      </c>
      <c r="L439" s="86"/>
      <c r="M439" s="1"/>
      <c r="N439" s="22">
        <v>20</v>
      </c>
      <c r="P439" s="5">
        <v>100</v>
      </c>
    </row>
    <row r="440" spans="1:16" ht="31.2" x14ac:dyDescent="0.3">
      <c r="A440" s="264"/>
      <c r="B440" s="87" t="s">
        <v>167</v>
      </c>
      <c r="C440" s="167" t="s">
        <v>168</v>
      </c>
      <c r="D440" s="195">
        <v>28.7</v>
      </c>
      <c r="E440" s="195">
        <f>109.05-100</f>
        <v>9.0499999999999972</v>
      </c>
      <c r="F440" s="195">
        <f t="shared" si="57"/>
        <v>-19.650000000000002</v>
      </c>
      <c r="G440" s="195">
        <f>110-E440</f>
        <v>100.95</v>
      </c>
      <c r="H440" s="195">
        <v>100</v>
      </c>
      <c r="I440" s="195">
        <v>80</v>
      </c>
      <c r="J440" s="195">
        <v>56</v>
      </c>
      <c r="K440" s="195">
        <f t="shared" si="59"/>
        <v>24</v>
      </c>
      <c r="L440" s="86"/>
      <c r="M440" s="29" t="s">
        <v>231</v>
      </c>
      <c r="N440" s="23">
        <f>I440</f>
        <v>80</v>
      </c>
      <c r="P440" s="5">
        <v>100</v>
      </c>
    </row>
    <row r="441" spans="1:16" x14ac:dyDescent="0.3">
      <c r="A441" s="264"/>
      <c r="B441" s="87" t="s">
        <v>169</v>
      </c>
      <c r="C441" s="167" t="s">
        <v>170</v>
      </c>
      <c r="D441" s="199" t="s">
        <v>56</v>
      </c>
      <c r="E441" s="199" t="s">
        <v>56</v>
      </c>
      <c r="F441" s="199" t="s">
        <v>56</v>
      </c>
      <c r="G441" s="199" t="s">
        <v>56</v>
      </c>
      <c r="H441" s="199" t="s">
        <v>56</v>
      </c>
      <c r="I441" s="199" t="s">
        <v>56</v>
      </c>
      <c r="J441" s="199" t="s">
        <v>56</v>
      </c>
      <c r="K441" s="195"/>
      <c r="L441" s="169" t="s">
        <v>171</v>
      </c>
      <c r="M441" s="1"/>
      <c r="N441" s="22" t="str">
        <f>E441</f>
        <v>-</v>
      </c>
      <c r="P441" s="5">
        <v>0</v>
      </c>
    </row>
    <row r="442" spans="1:16" ht="31.2" x14ac:dyDescent="0.3">
      <c r="A442" s="264"/>
      <c r="B442" s="87" t="s">
        <v>172</v>
      </c>
      <c r="C442" s="167" t="s">
        <v>173</v>
      </c>
      <c r="D442" s="194" t="s">
        <v>56</v>
      </c>
      <c r="E442" s="194" t="s">
        <v>56</v>
      </c>
      <c r="F442" s="194" t="s">
        <v>56</v>
      </c>
      <c r="G442" s="194" t="s">
        <v>56</v>
      </c>
      <c r="H442" s="194" t="s">
        <v>56</v>
      </c>
      <c r="I442" s="194" t="s">
        <v>56</v>
      </c>
      <c r="J442" s="199" t="s">
        <v>56</v>
      </c>
      <c r="K442" s="195" t="s">
        <v>56</v>
      </c>
      <c r="L442" s="183" t="s">
        <v>305</v>
      </c>
      <c r="M442" s="1"/>
      <c r="N442" s="24">
        <v>100</v>
      </c>
      <c r="P442" s="5">
        <v>100</v>
      </c>
    </row>
    <row r="443" spans="1:16" x14ac:dyDescent="0.3">
      <c r="A443" s="264"/>
      <c r="B443" s="87" t="s">
        <v>174</v>
      </c>
      <c r="C443" s="167" t="s">
        <v>175</v>
      </c>
      <c r="D443" s="202">
        <v>0</v>
      </c>
      <c r="E443" s="202">
        <v>0</v>
      </c>
      <c r="F443" s="195">
        <f t="shared" ref="F443:F451" si="60">E443-D443</f>
        <v>0</v>
      </c>
      <c r="G443" s="195">
        <f>5-E443</f>
        <v>5</v>
      </c>
      <c r="H443" s="195">
        <v>100</v>
      </c>
      <c r="I443" s="195">
        <v>100</v>
      </c>
      <c r="J443" s="195">
        <v>100</v>
      </c>
      <c r="K443" s="195">
        <f t="shared" si="59"/>
        <v>0</v>
      </c>
      <c r="L443" s="184" t="s">
        <v>306</v>
      </c>
      <c r="M443" s="1"/>
      <c r="N443" s="25">
        <v>100</v>
      </c>
      <c r="P443" s="5">
        <v>100</v>
      </c>
    </row>
    <row r="444" spans="1:16" ht="31.2" x14ac:dyDescent="0.3">
      <c r="A444" s="264"/>
      <c r="B444" s="87" t="s">
        <v>176</v>
      </c>
      <c r="C444" s="167" t="s">
        <v>177</v>
      </c>
      <c r="D444" s="195">
        <v>0</v>
      </c>
      <c r="E444" s="195">
        <v>0</v>
      </c>
      <c r="F444" s="195">
        <f t="shared" si="60"/>
        <v>0</v>
      </c>
      <c r="G444" s="195">
        <f>0-E444</f>
        <v>0</v>
      </c>
      <c r="H444" s="195">
        <v>100</v>
      </c>
      <c r="I444" s="195">
        <v>100</v>
      </c>
      <c r="J444" s="195">
        <v>73.599999999999994</v>
      </c>
      <c r="K444" s="195">
        <f t="shared" si="59"/>
        <v>26.400000000000006</v>
      </c>
      <c r="L444" s="186" t="s">
        <v>329</v>
      </c>
      <c r="M444" s="1"/>
      <c r="N444" s="25">
        <v>100</v>
      </c>
      <c r="P444" s="5">
        <v>100</v>
      </c>
    </row>
    <row r="445" spans="1:16" x14ac:dyDescent="0.3">
      <c r="A445" s="264"/>
      <c r="B445" s="90" t="s">
        <v>178</v>
      </c>
      <c r="C445" s="165">
        <v>3</v>
      </c>
      <c r="D445" s="200"/>
      <c r="E445" s="200"/>
      <c r="F445" s="203">
        <f t="shared" si="60"/>
        <v>0</v>
      </c>
      <c r="G445" s="203">
        <f t="shared" si="56"/>
        <v>100</v>
      </c>
      <c r="H445" s="201">
        <f>(H446+H447+H448+H449)/4</f>
        <v>56.674999999999997</v>
      </c>
      <c r="I445" s="201">
        <f>(I446+I447+I448+I449)/4</f>
        <v>57.75</v>
      </c>
      <c r="J445" s="200"/>
      <c r="K445" s="195">
        <f t="shared" si="59"/>
        <v>57.75</v>
      </c>
      <c r="L445" s="171"/>
      <c r="M445" s="1"/>
      <c r="N445" s="15">
        <f>(N446+N447+N448+N449)/4</f>
        <v>57.75</v>
      </c>
      <c r="P445" s="26">
        <f>(P446+P447+P448+P449)/4</f>
        <v>100</v>
      </c>
    </row>
    <row r="446" spans="1:16" ht="46.8" x14ac:dyDescent="0.3">
      <c r="A446" s="264"/>
      <c r="B446" s="87" t="s">
        <v>179</v>
      </c>
      <c r="C446" s="167" t="s">
        <v>180</v>
      </c>
      <c r="D446" s="195">
        <v>100</v>
      </c>
      <c r="E446" s="195">
        <v>100</v>
      </c>
      <c r="F446" s="195">
        <f t="shared" si="60"/>
        <v>0</v>
      </c>
      <c r="G446" s="195">
        <f t="shared" si="56"/>
        <v>0</v>
      </c>
      <c r="H446" s="195">
        <v>100</v>
      </c>
      <c r="I446" s="195">
        <v>100</v>
      </c>
      <c r="J446" s="195">
        <v>100</v>
      </c>
      <c r="K446" s="195">
        <f t="shared" si="59"/>
        <v>0</v>
      </c>
      <c r="L446" s="185" t="s">
        <v>369</v>
      </c>
      <c r="M446" s="1"/>
      <c r="N446" s="18">
        <f>E446</f>
        <v>100</v>
      </c>
      <c r="P446" s="5">
        <v>100</v>
      </c>
    </row>
    <row r="447" spans="1:16" x14ac:dyDescent="0.3">
      <c r="A447" s="264"/>
      <c r="B447" s="87" t="s">
        <v>181</v>
      </c>
      <c r="C447" s="167" t="s">
        <v>182</v>
      </c>
      <c r="D447" s="195">
        <v>100</v>
      </c>
      <c r="E447" s="195">
        <v>100</v>
      </c>
      <c r="F447" s="195">
        <f t="shared" si="60"/>
        <v>0</v>
      </c>
      <c r="G447" s="195">
        <f t="shared" si="56"/>
        <v>0</v>
      </c>
      <c r="H447" s="195">
        <v>100</v>
      </c>
      <c r="I447" s="195">
        <v>100</v>
      </c>
      <c r="J447" s="195">
        <v>100</v>
      </c>
      <c r="K447" s="195">
        <f t="shared" si="59"/>
        <v>0</v>
      </c>
      <c r="L447" s="85"/>
      <c r="M447" s="1"/>
      <c r="N447" s="22">
        <f>E447</f>
        <v>100</v>
      </c>
      <c r="P447" s="5">
        <v>100</v>
      </c>
    </row>
    <row r="448" spans="1:16" ht="62.4" x14ac:dyDescent="0.3">
      <c r="A448" s="264"/>
      <c r="B448" s="87" t="s">
        <v>183</v>
      </c>
      <c r="C448" s="167" t="s">
        <v>184</v>
      </c>
      <c r="D448" s="197">
        <v>26.7</v>
      </c>
      <c r="E448" s="197">
        <v>31</v>
      </c>
      <c r="F448" s="195">
        <f t="shared" si="60"/>
        <v>4.3000000000000007</v>
      </c>
      <c r="G448" s="195">
        <f t="shared" si="56"/>
        <v>69</v>
      </c>
      <c r="H448" s="197">
        <v>26.7</v>
      </c>
      <c r="I448" s="197">
        <v>31</v>
      </c>
      <c r="J448" s="195">
        <v>66.5</v>
      </c>
      <c r="K448" s="195">
        <f t="shared" si="59"/>
        <v>-35.5</v>
      </c>
      <c r="L448" s="181" t="s">
        <v>356</v>
      </c>
      <c r="M448" s="1"/>
      <c r="N448" s="18">
        <f>E448</f>
        <v>31</v>
      </c>
      <c r="P448" s="5">
        <v>100</v>
      </c>
    </row>
    <row r="449" spans="1:17" ht="62.4" x14ac:dyDescent="0.3">
      <c r="A449" s="264"/>
      <c r="B449" s="87" t="s">
        <v>185</v>
      </c>
      <c r="C449" s="167" t="s">
        <v>186</v>
      </c>
      <c r="D449" s="197">
        <v>30</v>
      </c>
      <c r="E449" s="197">
        <v>41.4</v>
      </c>
      <c r="F449" s="195">
        <f t="shared" si="60"/>
        <v>11.399999999999999</v>
      </c>
      <c r="G449" s="195">
        <f t="shared" si="56"/>
        <v>58.6</v>
      </c>
      <c r="H449" s="195">
        <v>0</v>
      </c>
      <c r="I449" s="195">
        <v>0</v>
      </c>
      <c r="J449" s="195">
        <v>36.4</v>
      </c>
      <c r="K449" s="195">
        <f t="shared" si="59"/>
        <v>-36.4</v>
      </c>
      <c r="L449" s="217" t="s">
        <v>346</v>
      </c>
      <c r="M449" s="1"/>
      <c r="N449" s="22">
        <v>0</v>
      </c>
      <c r="P449" s="5">
        <v>100</v>
      </c>
    </row>
    <row r="450" spans="1:17" x14ac:dyDescent="0.3">
      <c r="A450" s="264"/>
      <c r="B450" s="90" t="s">
        <v>187</v>
      </c>
      <c r="C450" s="165">
        <v>4</v>
      </c>
      <c r="D450" s="200"/>
      <c r="E450" s="200"/>
      <c r="F450" s="203">
        <f t="shared" si="60"/>
        <v>0</v>
      </c>
      <c r="G450" s="203">
        <f t="shared" si="56"/>
        <v>100</v>
      </c>
      <c r="H450" s="203">
        <v>100</v>
      </c>
      <c r="I450" s="203">
        <v>100</v>
      </c>
      <c r="J450" s="200"/>
      <c r="K450" s="195">
        <f t="shared" si="59"/>
        <v>100</v>
      </c>
      <c r="L450" s="171"/>
      <c r="M450" s="1"/>
      <c r="N450" s="15">
        <f>(N451)/1</f>
        <v>100</v>
      </c>
      <c r="P450" s="26">
        <f>(P451+P452)/2</f>
        <v>50</v>
      </c>
    </row>
    <row r="451" spans="1:17" ht="46.8" x14ac:dyDescent="0.3">
      <c r="A451" s="264"/>
      <c r="B451" s="87" t="s">
        <v>188</v>
      </c>
      <c r="C451" s="167" t="s">
        <v>189</v>
      </c>
      <c r="D451" s="195">
        <v>100</v>
      </c>
      <c r="E451" s="195">
        <v>100</v>
      </c>
      <c r="F451" s="195">
        <f t="shared" si="60"/>
        <v>0</v>
      </c>
      <c r="G451" s="195">
        <f t="shared" si="56"/>
        <v>0</v>
      </c>
      <c r="H451" s="195">
        <v>100</v>
      </c>
      <c r="I451" s="195">
        <v>100</v>
      </c>
      <c r="J451" s="195">
        <v>100</v>
      </c>
      <c r="K451" s="195">
        <f t="shared" si="59"/>
        <v>0</v>
      </c>
      <c r="L451" s="85" t="s">
        <v>334</v>
      </c>
      <c r="M451" s="1"/>
      <c r="N451" s="18">
        <f>E451</f>
        <v>100</v>
      </c>
      <c r="P451" s="5">
        <v>100</v>
      </c>
    </row>
    <row r="452" spans="1:17" ht="31.2" x14ac:dyDescent="0.3">
      <c r="A452" s="264"/>
      <c r="B452" s="87" t="s">
        <v>190</v>
      </c>
      <c r="C452" s="167" t="s">
        <v>191</v>
      </c>
      <c r="D452" s="199" t="s">
        <v>56</v>
      </c>
      <c r="E452" s="199" t="s">
        <v>56</v>
      </c>
      <c r="F452" s="199" t="s">
        <v>56</v>
      </c>
      <c r="G452" s="199" t="s">
        <v>56</v>
      </c>
      <c r="H452" s="199" t="s">
        <v>56</v>
      </c>
      <c r="I452" s="199" t="s">
        <v>56</v>
      </c>
      <c r="J452" s="199" t="s">
        <v>56</v>
      </c>
      <c r="K452" s="195"/>
      <c r="L452" s="85" t="s">
        <v>192</v>
      </c>
      <c r="M452" s="1"/>
      <c r="N452" s="18" t="str">
        <f>E452</f>
        <v>-</v>
      </c>
      <c r="P452" s="5">
        <v>0</v>
      </c>
    </row>
    <row r="453" spans="1:17" x14ac:dyDescent="0.3">
      <c r="A453" s="264"/>
      <c r="B453" s="90" t="s">
        <v>193</v>
      </c>
      <c r="C453" s="165">
        <v>5</v>
      </c>
      <c r="D453" s="200"/>
      <c r="E453" s="200"/>
      <c r="F453" s="203">
        <f>E453-D453</f>
        <v>0</v>
      </c>
      <c r="G453" s="203">
        <f>100-E453</f>
        <v>100</v>
      </c>
      <c r="H453" s="207" t="s">
        <v>56</v>
      </c>
      <c r="I453" s="209" t="s">
        <v>56</v>
      </c>
      <c r="J453" s="209" t="s">
        <v>56</v>
      </c>
      <c r="K453" s="199" t="s">
        <v>56</v>
      </c>
      <c r="L453" s="176"/>
      <c r="M453" s="1"/>
      <c r="N453" s="15" t="e">
        <f>(N454+N455)/2</f>
        <v>#VALUE!</v>
      </c>
      <c r="P453" s="26">
        <f>(P454+P455)/2</f>
        <v>100</v>
      </c>
    </row>
    <row r="454" spans="1:17" ht="46.8" x14ac:dyDescent="0.3">
      <c r="A454" s="264"/>
      <c r="B454" s="87" t="s">
        <v>194</v>
      </c>
      <c r="C454" s="167" t="s">
        <v>195</v>
      </c>
      <c r="D454" s="199" t="s">
        <v>56</v>
      </c>
      <c r="E454" s="199" t="s">
        <v>56</v>
      </c>
      <c r="F454" s="199" t="s">
        <v>56</v>
      </c>
      <c r="G454" s="199" t="s">
        <v>56</v>
      </c>
      <c r="H454" s="199" t="s">
        <v>56</v>
      </c>
      <c r="I454" s="199" t="s">
        <v>56</v>
      </c>
      <c r="J454" s="199" t="s">
        <v>56</v>
      </c>
      <c r="K454" s="210" t="s">
        <v>56</v>
      </c>
      <c r="L454" s="177" t="s">
        <v>232</v>
      </c>
      <c r="M454" s="1"/>
      <c r="N454" s="18" t="str">
        <f>E454</f>
        <v>-</v>
      </c>
      <c r="P454" s="5">
        <v>100</v>
      </c>
    </row>
    <row r="455" spans="1:17" ht="31.2" x14ac:dyDescent="0.3">
      <c r="A455" s="265"/>
      <c r="B455" s="87" t="s">
        <v>196</v>
      </c>
      <c r="C455" s="167" t="s">
        <v>197</v>
      </c>
      <c r="D455" s="199" t="s">
        <v>56</v>
      </c>
      <c r="E455" s="199" t="s">
        <v>56</v>
      </c>
      <c r="F455" s="199" t="s">
        <v>56</v>
      </c>
      <c r="G455" s="199" t="s">
        <v>56</v>
      </c>
      <c r="H455" s="199" t="s">
        <v>56</v>
      </c>
      <c r="I455" s="199" t="s">
        <v>56</v>
      </c>
      <c r="J455" s="199" t="s">
        <v>56</v>
      </c>
      <c r="K455" s="199" t="s">
        <v>56</v>
      </c>
      <c r="L455" s="178" t="s">
        <v>232</v>
      </c>
      <c r="M455" s="1"/>
      <c r="N455" s="18" t="str">
        <f>E455</f>
        <v>-</v>
      </c>
      <c r="P455" s="5">
        <v>100</v>
      </c>
    </row>
    <row r="456" spans="1:17" x14ac:dyDescent="0.3">
      <c r="A456" s="79" t="s">
        <v>202</v>
      </c>
      <c r="B456" s="87"/>
      <c r="C456" s="167"/>
      <c r="D456" s="195"/>
      <c r="E456" s="195"/>
      <c r="F456" s="195"/>
      <c r="G456" s="195"/>
      <c r="H456" s="211">
        <f>(H407+H428+H445+H450)/4</f>
        <v>74.036071428571432</v>
      </c>
      <c r="I456" s="211">
        <f>(I407+I428+I445+I450)/4</f>
        <v>80.920178571428579</v>
      </c>
      <c r="J456" s="195"/>
      <c r="K456" s="195"/>
      <c r="L456" s="85"/>
      <c r="M456" s="1"/>
      <c r="N456" s="27"/>
    </row>
    <row r="457" spans="1:17" x14ac:dyDescent="0.3">
      <c r="A457" s="266" t="s">
        <v>233</v>
      </c>
      <c r="B457" s="90" t="s">
        <v>97</v>
      </c>
      <c r="C457" s="165">
        <v>1</v>
      </c>
      <c r="D457" s="200"/>
      <c r="E457" s="200"/>
      <c r="F457" s="203">
        <f t="shared" ref="F457:F470" si="61">E457-D457</f>
        <v>0</v>
      </c>
      <c r="G457" s="203">
        <f t="shared" si="56"/>
        <v>100</v>
      </c>
      <c r="H457" s="201">
        <f>(H458+H459+H460+H461+H462+H463+H464+H465+H466+H467+H468+H469+H470+H471+H472+H473+H474+H476+H477+H475)/20</f>
        <v>60.585000000000001</v>
      </c>
      <c r="I457" s="201">
        <f>(I458+I459+I460+I461+I462+I463+I464+I465+I466+I467+I468+I469+I470+I471+I472+I473+I474+I476+I477+I475)/20</f>
        <v>67.224999999999994</v>
      </c>
      <c r="J457" s="200"/>
      <c r="K457" s="195">
        <f t="shared" si="59"/>
        <v>67.224999999999994</v>
      </c>
      <c r="L457" s="171"/>
      <c r="M457" s="33" t="e">
        <f>(N457+N478+N495+N500+N503)/5</f>
        <v>#REF!</v>
      </c>
      <c r="N457" s="15">
        <f>(N460+N461+N462+N463+N464+N465+N469+N470+N458+N459+N466+N467+N468+N471+N472+N473+N474+N476+N477)/19</f>
        <v>65.5</v>
      </c>
      <c r="P457" s="16">
        <f>(P458+P459+P460+P461+P462+P463+P464+P465+P466+P467+P468+P469+P470+P471+P472+P473+P474+P476+P477)/19</f>
        <v>100</v>
      </c>
      <c r="Q457" s="17" t="e">
        <f>(P457+P478+P495+P500+P503)/5</f>
        <v>#REF!</v>
      </c>
    </row>
    <row r="458" spans="1:17" ht="78" x14ac:dyDescent="0.3">
      <c r="A458" s="264"/>
      <c r="B458" s="87" t="s">
        <v>283</v>
      </c>
      <c r="C458" s="167" t="s">
        <v>98</v>
      </c>
      <c r="D458" s="195">
        <v>100</v>
      </c>
      <c r="E458" s="195">
        <v>100</v>
      </c>
      <c r="F458" s="195">
        <f t="shared" si="61"/>
        <v>0</v>
      </c>
      <c r="G458" s="195">
        <f t="shared" si="56"/>
        <v>0</v>
      </c>
      <c r="H458" s="195">
        <v>100</v>
      </c>
      <c r="I458" s="195">
        <v>100</v>
      </c>
      <c r="J458" s="195">
        <v>100</v>
      </c>
      <c r="K458" s="195">
        <f t="shared" si="59"/>
        <v>0</v>
      </c>
      <c r="L458" s="85" t="s">
        <v>422</v>
      </c>
      <c r="M458" s="1"/>
      <c r="N458" s="18">
        <f>E458</f>
        <v>100</v>
      </c>
      <c r="P458" s="5">
        <v>100</v>
      </c>
    </row>
    <row r="459" spans="1:17" ht="62.4" x14ac:dyDescent="0.3">
      <c r="A459" s="264"/>
      <c r="B459" s="87" t="s">
        <v>285</v>
      </c>
      <c r="C459" s="167" t="s">
        <v>100</v>
      </c>
      <c r="D459" s="195">
        <v>100</v>
      </c>
      <c r="E459" s="195">
        <v>100</v>
      </c>
      <c r="F459" s="195">
        <f t="shared" si="61"/>
        <v>0</v>
      </c>
      <c r="G459" s="195">
        <f t="shared" si="56"/>
        <v>0</v>
      </c>
      <c r="H459" s="195">
        <v>100</v>
      </c>
      <c r="I459" s="195">
        <v>100</v>
      </c>
      <c r="J459" s="195">
        <v>100</v>
      </c>
      <c r="K459" s="195">
        <f t="shared" si="59"/>
        <v>0</v>
      </c>
      <c r="L459" s="85" t="s">
        <v>423</v>
      </c>
      <c r="M459" s="1"/>
      <c r="N459" s="18">
        <f>E459</f>
        <v>100</v>
      </c>
      <c r="P459" s="5">
        <v>100</v>
      </c>
    </row>
    <row r="460" spans="1:17" ht="31.2" x14ac:dyDescent="0.3">
      <c r="A460" s="264"/>
      <c r="B460" s="87" t="s">
        <v>101</v>
      </c>
      <c r="C460" s="167" t="s">
        <v>102</v>
      </c>
      <c r="D460" s="195">
        <v>30</v>
      </c>
      <c r="E460" s="195">
        <v>30</v>
      </c>
      <c r="F460" s="195">
        <f t="shared" si="61"/>
        <v>0</v>
      </c>
      <c r="G460" s="195">
        <f t="shared" si="56"/>
        <v>70</v>
      </c>
      <c r="H460" s="195">
        <v>30</v>
      </c>
      <c r="I460" s="195">
        <v>30</v>
      </c>
      <c r="J460" s="195">
        <v>16.399999999999999</v>
      </c>
      <c r="K460" s="195">
        <f t="shared" si="59"/>
        <v>13.600000000000001</v>
      </c>
      <c r="L460" s="85"/>
      <c r="M460" s="1"/>
      <c r="N460" s="18">
        <f>E460</f>
        <v>30</v>
      </c>
      <c r="P460" s="5">
        <v>100</v>
      </c>
    </row>
    <row r="461" spans="1:17" ht="46.8" x14ac:dyDescent="0.3">
      <c r="A461" s="264"/>
      <c r="B461" s="87" t="s">
        <v>103</v>
      </c>
      <c r="C461" s="167" t="s">
        <v>104</v>
      </c>
      <c r="D461" s="196">
        <v>20</v>
      </c>
      <c r="E461" s="197">
        <v>72.7</v>
      </c>
      <c r="F461" s="195">
        <f t="shared" si="61"/>
        <v>52.7</v>
      </c>
      <c r="G461" s="195">
        <f t="shared" si="56"/>
        <v>27.299999999999997</v>
      </c>
      <c r="H461" s="195">
        <v>0</v>
      </c>
      <c r="I461" s="195">
        <v>0</v>
      </c>
      <c r="J461" s="195">
        <v>45.5</v>
      </c>
      <c r="K461" s="195">
        <f t="shared" si="59"/>
        <v>-45.5</v>
      </c>
      <c r="L461" s="181" t="s">
        <v>410</v>
      </c>
      <c r="M461" s="1"/>
      <c r="N461" s="22">
        <v>0</v>
      </c>
      <c r="P461" s="5">
        <v>100</v>
      </c>
    </row>
    <row r="462" spans="1:17" ht="62.4" x14ac:dyDescent="0.3">
      <c r="A462" s="264"/>
      <c r="B462" s="87" t="s">
        <v>105</v>
      </c>
      <c r="C462" s="167" t="s">
        <v>106</v>
      </c>
      <c r="D462" s="196">
        <v>20</v>
      </c>
      <c r="E462" s="197">
        <v>54.5</v>
      </c>
      <c r="F462" s="195">
        <f t="shared" si="61"/>
        <v>34.5</v>
      </c>
      <c r="G462" s="195">
        <f t="shared" si="56"/>
        <v>45.5</v>
      </c>
      <c r="H462" s="197">
        <v>20</v>
      </c>
      <c r="I462" s="197">
        <v>54.5</v>
      </c>
      <c r="J462" s="195">
        <v>69.099999999999994</v>
      </c>
      <c r="K462" s="195">
        <f t="shared" si="59"/>
        <v>-14.599999999999994</v>
      </c>
      <c r="L462" s="181" t="s">
        <v>419</v>
      </c>
      <c r="M462" s="1"/>
      <c r="N462" s="18">
        <f>E462</f>
        <v>54.5</v>
      </c>
      <c r="P462" s="5">
        <v>100</v>
      </c>
    </row>
    <row r="463" spans="1:17" ht="46.8" x14ac:dyDescent="0.3">
      <c r="A463" s="264"/>
      <c r="B463" s="87" t="s">
        <v>107</v>
      </c>
      <c r="C463" s="167" t="s">
        <v>108</v>
      </c>
      <c r="D463" s="195">
        <v>0</v>
      </c>
      <c r="E463" s="195">
        <v>0</v>
      </c>
      <c r="F463" s="195">
        <f t="shared" si="61"/>
        <v>0</v>
      </c>
      <c r="G463" s="195">
        <f t="shared" si="56"/>
        <v>100</v>
      </c>
      <c r="H463" s="195">
        <v>0</v>
      </c>
      <c r="I463" s="195">
        <v>0</v>
      </c>
      <c r="J463" s="195">
        <v>63.6</v>
      </c>
      <c r="K463" s="195">
        <f t="shared" si="59"/>
        <v>-63.6</v>
      </c>
      <c r="L463" s="170" t="s">
        <v>421</v>
      </c>
      <c r="M463" s="1"/>
      <c r="N463" s="18">
        <f>E463</f>
        <v>0</v>
      </c>
      <c r="P463" s="5">
        <v>100</v>
      </c>
    </row>
    <row r="464" spans="1:17" ht="46.8" x14ac:dyDescent="0.3">
      <c r="A464" s="264"/>
      <c r="B464" s="87" t="s">
        <v>109</v>
      </c>
      <c r="C464" s="167" t="s">
        <v>110</v>
      </c>
      <c r="D464" s="195">
        <v>0</v>
      </c>
      <c r="E464" s="195">
        <v>100</v>
      </c>
      <c r="F464" s="195">
        <f t="shared" si="61"/>
        <v>100</v>
      </c>
      <c r="G464" s="195">
        <f t="shared" si="56"/>
        <v>0</v>
      </c>
      <c r="H464" s="195">
        <v>0</v>
      </c>
      <c r="I464" s="195">
        <v>100</v>
      </c>
      <c r="J464" s="195">
        <v>100</v>
      </c>
      <c r="K464" s="195">
        <f t="shared" si="59"/>
        <v>0</v>
      </c>
      <c r="L464" s="85" t="s">
        <v>429</v>
      </c>
      <c r="M464" s="1"/>
      <c r="N464" s="18">
        <f>E464</f>
        <v>100</v>
      </c>
      <c r="P464" s="5">
        <v>100</v>
      </c>
    </row>
    <row r="465" spans="1:16" ht="62.4" x14ac:dyDescent="0.3">
      <c r="A465" s="264"/>
      <c r="B465" s="87" t="s">
        <v>111</v>
      </c>
      <c r="C465" s="167" t="s">
        <v>112</v>
      </c>
      <c r="D465" s="195">
        <v>0</v>
      </c>
      <c r="E465" s="195">
        <v>100</v>
      </c>
      <c r="F465" s="195">
        <f t="shared" si="61"/>
        <v>100</v>
      </c>
      <c r="G465" s="195">
        <f t="shared" si="56"/>
        <v>0</v>
      </c>
      <c r="H465" s="195">
        <v>0</v>
      </c>
      <c r="I465" s="195">
        <v>100</v>
      </c>
      <c r="J465" s="195">
        <v>100</v>
      </c>
      <c r="K465" s="195">
        <f t="shared" si="59"/>
        <v>0</v>
      </c>
      <c r="L465" s="170" t="s">
        <v>431</v>
      </c>
      <c r="M465" s="1"/>
      <c r="N465" s="18">
        <f>E465</f>
        <v>100</v>
      </c>
      <c r="P465" s="5">
        <v>100</v>
      </c>
    </row>
    <row r="466" spans="1:16" ht="31.2" x14ac:dyDescent="0.3">
      <c r="A466" s="264"/>
      <c r="B466" s="87" t="s">
        <v>113</v>
      </c>
      <c r="C466" s="167" t="s">
        <v>114</v>
      </c>
      <c r="D466" s="195">
        <v>100</v>
      </c>
      <c r="E466" s="195">
        <v>100</v>
      </c>
      <c r="F466" s="195">
        <f t="shared" si="61"/>
        <v>0</v>
      </c>
      <c r="G466" s="195">
        <f t="shared" si="56"/>
        <v>0</v>
      </c>
      <c r="H466" s="195">
        <v>100</v>
      </c>
      <c r="I466" s="195">
        <v>100</v>
      </c>
      <c r="J466" s="195">
        <v>100</v>
      </c>
      <c r="K466" s="195">
        <f t="shared" si="59"/>
        <v>0</v>
      </c>
      <c r="L466" s="85"/>
      <c r="M466" s="1"/>
      <c r="N466" s="22">
        <f>E466</f>
        <v>100</v>
      </c>
      <c r="P466" s="5">
        <v>100</v>
      </c>
    </row>
    <row r="467" spans="1:16" ht="140.4" x14ac:dyDescent="0.3">
      <c r="A467" s="264"/>
      <c r="B467" s="87" t="s">
        <v>286</v>
      </c>
      <c r="C467" s="167" t="s">
        <v>116</v>
      </c>
      <c r="D467" s="195">
        <v>100</v>
      </c>
      <c r="E467" s="195">
        <v>100</v>
      </c>
      <c r="F467" s="195">
        <f t="shared" si="61"/>
        <v>0</v>
      </c>
      <c r="G467" s="195">
        <f>100-E467</f>
        <v>0</v>
      </c>
      <c r="H467" s="195">
        <v>100</v>
      </c>
      <c r="I467" s="195">
        <v>100</v>
      </c>
      <c r="J467" s="195">
        <v>95.9</v>
      </c>
      <c r="K467" s="195">
        <f t="shared" si="59"/>
        <v>4.0999999999999943</v>
      </c>
      <c r="L467" s="85"/>
      <c r="M467" s="1"/>
      <c r="N467" s="18">
        <f t="shared" ref="N467:N474" si="62">E467</f>
        <v>100</v>
      </c>
      <c r="P467" s="5">
        <v>100</v>
      </c>
    </row>
    <row r="468" spans="1:16" ht="124.8" x14ac:dyDescent="0.3">
      <c r="A468" s="264"/>
      <c r="B468" s="87" t="s">
        <v>118</v>
      </c>
      <c r="C468" s="167" t="s">
        <v>119</v>
      </c>
      <c r="D468" s="195">
        <v>85.7</v>
      </c>
      <c r="E468" s="195">
        <v>60.7</v>
      </c>
      <c r="F468" s="195">
        <f t="shared" si="61"/>
        <v>-25</v>
      </c>
      <c r="G468" s="195">
        <f t="shared" ref="G468:G516" si="63">100-E468</f>
        <v>39.299999999999997</v>
      </c>
      <c r="H468" s="195">
        <v>85.7</v>
      </c>
      <c r="I468" s="195">
        <v>60.7</v>
      </c>
      <c r="J468" s="195">
        <v>74.7</v>
      </c>
      <c r="K468" s="195">
        <f t="shared" si="59"/>
        <v>-14</v>
      </c>
      <c r="L468" s="85" t="s">
        <v>434</v>
      </c>
      <c r="M468" s="1"/>
      <c r="N468" s="18">
        <f t="shared" si="62"/>
        <v>60.7</v>
      </c>
      <c r="P468" s="5">
        <v>100</v>
      </c>
    </row>
    <row r="469" spans="1:16" ht="46.8" x14ac:dyDescent="0.3">
      <c r="A469" s="264"/>
      <c r="B469" s="87" t="s">
        <v>120</v>
      </c>
      <c r="C469" s="167" t="s">
        <v>121</v>
      </c>
      <c r="D469" s="195">
        <v>76</v>
      </c>
      <c r="E469" s="195">
        <v>99.3</v>
      </c>
      <c r="F469" s="195">
        <f t="shared" si="61"/>
        <v>23.299999999999997</v>
      </c>
      <c r="G469" s="195">
        <f t="shared" si="63"/>
        <v>0.70000000000000284</v>
      </c>
      <c r="H469" s="195">
        <v>76</v>
      </c>
      <c r="I469" s="195">
        <f>E469</f>
        <v>99.3</v>
      </c>
      <c r="J469" s="195">
        <v>97.6</v>
      </c>
      <c r="K469" s="195">
        <f>I469-J469</f>
        <v>1.7000000000000028</v>
      </c>
      <c r="L469" s="85"/>
      <c r="M469" s="1"/>
      <c r="N469" s="18">
        <f t="shared" si="62"/>
        <v>99.3</v>
      </c>
      <c r="P469" s="5">
        <v>100</v>
      </c>
    </row>
    <row r="470" spans="1:16" ht="31.2" x14ac:dyDescent="0.3">
      <c r="A470" s="264"/>
      <c r="B470" s="87" t="s">
        <v>122</v>
      </c>
      <c r="C470" s="167" t="s">
        <v>123</v>
      </c>
      <c r="D470" s="195">
        <v>100</v>
      </c>
      <c r="E470" s="195">
        <v>0</v>
      </c>
      <c r="F470" s="195">
        <f t="shared" si="61"/>
        <v>-100</v>
      </c>
      <c r="G470" s="195">
        <f>100-E470</f>
        <v>100</v>
      </c>
      <c r="H470" s="195">
        <v>100</v>
      </c>
      <c r="I470" s="195">
        <v>0</v>
      </c>
      <c r="J470" s="195">
        <v>75</v>
      </c>
      <c r="K470" s="195">
        <f t="shared" si="59"/>
        <v>-75</v>
      </c>
      <c r="L470" s="85"/>
      <c r="M470" s="1"/>
      <c r="N470" s="18">
        <f t="shared" si="62"/>
        <v>0</v>
      </c>
      <c r="P470" s="5">
        <v>100</v>
      </c>
    </row>
    <row r="471" spans="1:16" ht="46.8" x14ac:dyDescent="0.3">
      <c r="A471" s="264"/>
      <c r="B471" s="87" t="s">
        <v>124</v>
      </c>
      <c r="C471" s="167" t="s">
        <v>125</v>
      </c>
      <c r="D471" s="195">
        <v>0</v>
      </c>
      <c r="E471" s="195">
        <v>0</v>
      </c>
      <c r="F471" s="195">
        <v>0</v>
      </c>
      <c r="G471" s="195">
        <f t="shared" si="63"/>
        <v>100</v>
      </c>
      <c r="H471" s="195">
        <v>100</v>
      </c>
      <c r="I471" s="195">
        <v>100</v>
      </c>
      <c r="J471" s="195">
        <v>100</v>
      </c>
      <c r="K471" s="195">
        <f t="shared" si="59"/>
        <v>0</v>
      </c>
      <c r="L471" s="85" t="s">
        <v>126</v>
      </c>
      <c r="N471" s="18">
        <f t="shared" si="62"/>
        <v>0</v>
      </c>
      <c r="P471" s="5">
        <v>100</v>
      </c>
    </row>
    <row r="472" spans="1:16" ht="46.8" x14ac:dyDescent="0.3">
      <c r="A472" s="264"/>
      <c r="B472" s="87" t="s">
        <v>127</v>
      </c>
      <c r="C472" s="167" t="s">
        <v>128</v>
      </c>
      <c r="D472" s="195">
        <v>100</v>
      </c>
      <c r="E472" s="195">
        <v>100</v>
      </c>
      <c r="F472" s="195">
        <f t="shared" ref="F472:F490" si="64">E472-D472</f>
        <v>0</v>
      </c>
      <c r="G472" s="195">
        <f t="shared" si="63"/>
        <v>0</v>
      </c>
      <c r="H472" s="195">
        <v>100</v>
      </c>
      <c r="I472" s="195">
        <v>100</v>
      </c>
      <c r="J472" s="195">
        <v>100</v>
      </c>
      <c r="K472" s="195">
        <f t="shared" si="59"/>
        <v>0</v>
      </c>
      <c r="L472" s="85" t="s">
        <v>229</v>
      </c>
      <c r="N472" s="18">
        <f t="shared" si="62"/>
        <v>100</v>
      </c>
      <c r="P472" s="5">
        <v>100</v>
      </c>
    </row>
    <row r="473" spans="1:16" ht="46.8" x14ac:dyDescent="0.3">
      <c r="A473" s="264"/>
      <c r="B473" s="87" t="s">
        <v>130</v>
      </c>
      <c r="C473" s="167" t="s">
        <v>131</v>
      </c>
      <c r="D473" s="195">
        <v>100</v>
      </c>
      <c r="E473" s="195">
        <v>100</v>
      </c>
      <c r="F473" s="195">
        <f t="shared" si="64"/>
        <v>0</v>
      </c>
      <c r="G473" s="195">
        <f t="shared" si="63"/>
        <v>0</v>
      </c>
      <c r="H473" s="195">
        <v>100</v>
      </c>
      <c r="I473" s="195">
        <v>100</v>
      </c>
      <c r="J473" s="195">
        <v>100</v>
      </c>
      <c r="K473" s="195">
        <f t="shared" si="59"/>
        <v>0</v>
      </c>
      <c r="L473" s="85"/>
      <c r="M473" s="1"/>
      <c r="N473" s="18">
        <f t="shared" si="62"/>
        <v>100</v>
      </c>
      <c r="P473" s="5">
        <v>100</v>
      </c>
    </row>
    <row r="474" spans="1:16" ht="31.2" x14ac:dyDescent="0.3">
      <c r="A474" s="264"/>
      <c r="B474" s="87" t="s">
        <v>132</v>
      </c>
      <c r="C474" s="167" t="s">
        <v>133</v>
      </c>
      <c r="D474" s="195">
        <v>100</v>
      </c>
      <c r="E474" s="195">
        <v>100</v>
      </c>
      <c r="F474" s="195">
        <f t="shared" si="64"/>
        <v>0</v>
      </c>
      <c r="G474" s="195">
        <f t="shared" si="63"/>
        <v>0</v>
      </c>
      <c r="H474" s="195">
        <v>100</v>
      </c>
      <c r="I474" s="195">
        <v>100</v>
      </c>
      <c r="J474" s="195">
        <v>100</v>
      </c>
      <c r="K474" s="195">
        <f t="shared" si="59"/>
        <v>0</v>
      </c>
      <c r="L474" s="85"/>
      <c r="M474" s="1"/>
      <c r="N474" s="18">
        <f t="shared" si="62"/>
        <v>100</v>
      </c>
      <c r="P474" s="5">
        <v>100</v>
      </c>
    </row>
    <row r="475" spans="1:16" ht="46.8" x14ac:dyDescent="0.3">
      <c r="A475" s="264"/>
      <c r="B475" s="87" t="s">
        <v>74</v>
      </c>
      <c r="C475" s="167" t="s">
        <v>134</v>
      </c>
      <c r="D475" s="199">
        <v>0</v>
      </c>
      <c r="E475" s="199">
        <v>0</v>
      </c>
      <c r="F475" s="199">
        <f t="shared" si="64"/>
        <v>0</v>
      </c>
      <c r="G475" s="199">
        <f>100-E475</f>
        <v>100</v>
      </c>
      <c r="H475" s="199">
        <v>0</v>
      </c>
      <c r="I475" s="199">
        <v>0</v>
      </c>
      <c r="J475" s="199">
        <v>30</v>
      </c>
      <c r="K475" s="199">
        <f>I475-J475</f>
        <v>-30</v>
      </c>
      <c r="L475" s="85" t="s">
        <v>135</v>
      </c>
      <c r="M475" s="1"/>
      <c r="N475" s="18"/>
    </row>
    <row r="476" spans="1:16" ht="46.8" x14ac:dyDescent="0.3">
      <c r="A476" s="264"/>
      <c r="B476" s="87" t="s">
        <v>136</v>
      </c>
      <c r="C476" s="167" t="s">
        <v>137</v>
      </c>
      <c r="D476" s="195">
        <v>0</v>
      </c>
      <c r="E476" s="195">
        <v>0</v>
      </c>
      <c r="F476" s="195">
        <f t="shared" si="64"/>
        <v>0</v>
      </c>
      <c r="G476" s="195">
        <f t="shared" si="63"/>
        <v>100</v>
      </c>
      <c r="H476" s="195">
        <v>0</v>
      </c>
      <c r="I476" s="195">
        <v>0</v>
      </c>
      <c r="J476" s="195">
        <v>0</v>
      </c>
      <c r="K476" s="195">
        <f t="shared" si="59"/>
        <v>0</v>
      </c>
      <c r="L476" s="85" t="s">
        <v>207</v>
      </c>
      <c r="M476" s="1"/>
      <c r="N476" s="18">
        <f>E476</f>
        <v>0</v>
      </c>
      <c r="P476" s="5">
        <v>100</v>
      </c>
    </row>
    <row r="477" spans="1:16" x14ac:dyDescent="0.3">
      <c r="A477" s="264"/>
      <c r="B477" s="87" t="s">
        <v>139</v>
      </c>
      <c r="C477" s="167" t="s">
        <v>140</v>
      </c>
      <c r="D477" s="195">
        <v>100</v>
      </c>
      <c r="E477" s="195">
        <v>100</v>
      </c>
      <c r="F477" s="195">
        <f t="shared" si="64"/>
        <v>0</v>
      </c>
      <c r="G477" s="195">
        <f t="shared" si="63"/>
        <v>0</v>
      </c>
      <c r="H477" s="195">
        <v>100</v>
      </c>
      <c r="I477" s="195">
        <v>100</v>
      </c>
      <c r="J477" s="195">
        <v>100</v>
      </c>
      <c r="K477" s="195">
        <f t="shared" si="59"/>
        <v>0</v>
      </c>
      <c r="L477" s="173"/>
      <c r="M477" s="1"/>
      <c r="N477" s="22">
        <f>E477</f>
        <v>100</v>
      </c>
      <c r="P477" s="5">
        <v>100</v>
      </c>
    </row>
    <row r="478" spans="1:16" x14ac:dyDescent="0.3">
      <c r="A478" s="264"/>
      <c r="B478" s="90" t="s">
        <v>142</v>
      </c>
      <c r="C478" s="165">
        <v>2</v>
      </c>
      <c r="D478" s="200"/>
      <c r="E478" s="200"/>
      <c r="F478" s="203">
        <f t="shared" si="64"/>
        <v>0</v>
      </c>
      <c r="G478" s="203">
        <f t="shared" si="63"/>
        <v>100</v>
      </c>
      <c r="H478" s="201">
        <f>(H479+H480+H481+H482+H483+H484+H485+H486+H487+H488+H489+H490+H493+H494)/14</f>
        <v>71.478571428571428</v>
      </c>
      <c r="I478" s="201">
        <f>(I479+I480+I481+I482+I483+I484+I485+I486+I487+I488+I489+I490+I493+I494)/14</f>
        <v>90.5</v>
      </c>
      <c r="J478" s="200"/>
      <c r="K478" s="195">
        <f t="shared" si="59"/>
        <v>90.5</v>
      </c>
      <c r="L478" s="171"/>
      <c r="M478" s="1"/>
      <c r="N478" s="15" t="e">
        <f>(N479+N480+N481+N482+N483+N492+N493+N494+N484+N485+N486+N487+#REF!+N488+N489+N490)/16</f>
        <v>#REF!</v>
      </c>
      <c r="P478" s="16" t="e">
        <f>(P479+P480+P481+P482+P483+P484+P485+P486+P487+#REF!+P488+P489+P490+P491+P493+P492+P494)/17</f>
        <v>#REF!</v>
      </c>
    </row>
    <row r="479" spans="1:16" ht="31.2" x14ac:dyDescent="0.3">
      <c r="A479" s="264"/>
      <c r="B479" s="87" t="s">
        <v>143</v>
      </c>
      <c r="C479" s="167" t="s">
        <v>144</v>
      </c>
      <c r="D479" s="195">
        <v>33</v>
      </c>
      <c r="E479" s="195">
        <v>67</v>
      </c>
      <c r="F479" s="195">
        <f t="shared" si="64"/>
        <v>34</v>
      </c>
      <c r="G479" s="195">
        <f t="shared" si="63"/>
        <v>33</v>
      </c>
      <c r="H479" s="195">
        <v>33</v>
      </c>
      <c r="I479" s="195">
        <f>E479</f>
        <v>67</v>
      </c>
      <c r="J479" s="195">
        <v>87.5</v>
      </c>
      <c r="K479" s="195">
        <f t="shared" si="59"/>
        <v>-20.5</v>
      </c>
      <c r="L479" s="85" t="s">
        <v>438</v>
      </c>
      <c r="M479" s="1"/>
      <c r="N479" s="18">
        <f>E479</f>
        <v>67</v>
      </c>
      <c r="P479" s="5">
        <v>100</v>
      </c>
    </row>
    <row r="480" spans="1:16" x14ac:dyDescent="0.3">
      <c r="A480" s="264"/>
      <c r="B480" s="87" t="s">
        <v>145</v>
      </c>
      <c r="C480" s="167" t="s">
        <v>146</v>
      </c>
      <c r="D480" s="195">
        <v>99.9</v>
      </c>
      <c r="E480" s="195">
        <v>99.7</v>
      </c>
      <c r="F480" s="195">
        <f t="shared" si="64"/>
        <v>-0.20000000000000284</v>
      </c>
      <c r="G480" s="195">
        <f t="shared" si="63"/>
        <v>0.29999999999999716</v>
      </c>
      <c r="H480" s="195">
        <v>100</v>
      </c>
      <c r="I480" s="195">
        <v>100</v>
      </c>
      <c r="J480" s="195">
        <v>94.3</v>
      </c>
      <c r="K480" s="195">
        <f t="shared" si="59"/>
        <v>5.7000000000000028</v>
      </c>
      <c r="L480" s="85"/>
      <c r="M480" s="1"/>
      <c r="N480" s="23">
        <f>I480</f>
        <v>100</v>
      </c>
      <c r="P480" s="5">
        <v>100</v>
      </c>
    </row>
    <row r="481" spans="1:16" x14ac:dyDescent="0.3">
      <c r="A481" s="264"/>
      <c r="B481" s="87" t="s">
        <v>147</v>
      </c>
      <c r="C481" s="167" t="s">
        <v>148</v>
      </c>
      <c r="D481" s="195">
        <v>-9.6</v>
      </c>
      <c r="E481" s="195">
        <v>16.28</v>
      </c>
      <c r="F481" s="195">
        <f t="shared" si="64"/>
        <v>25.880000000000003</v>
      </c>
      <c r="G481" s="195">
        <f>50-E481</f>
        <v>33.72</v>
      </c>
      <c r="H481" s="195">
        <v>100</v>
      </c>
      <c r="I481" s="195">
        <v>100</v>
      </c>
      <c r="J481" s="195">
        <v>80.5</v>
      </c>
      <c r="K481" s="195">
        <f t="shared" si="59"/>
        <v>19.5</v>
      </c>
      <c r="L481" s="85"/>
      <c r="M481" s="1"/>
      <c r="N481" s="22">
        <v>100</v>
      </c>
      <c r="P481" s="5">
        <v>100</v>
      </c>
    </row>
    <row r="482" spans="1:16" ht="31.2" x14ac:dyDescent="0.3">
      <c r="A482" s="264"/>
      <c r="B482" s="87" t="s">
        <v>149</v>
      </c>
      <c r="C482" s="167" t="s">
        <v>150</v>
      </c>
      <c r="D482" s="195">
        <v>10</v>
      </c>
      <c r="E482" s="195">
        <v>0</v>
      </c>
      <c r="F482" s="195">
        <f t="shared" si="64"/>
        <v>-10</v>
      </c>
      <c r="G482" s="195">
        <f>0-E482</f>
        <v>0</v>
      </c>
      <c r="H482" s="195">
        <v>0</v>
      </c>
      <c r="I482" s="195">
        <v>100</v>
      </c>
      <c r="J482" s="195">
        <v>90</v>
      </c>
      <c r="K482" s="195">
        <f t="shared" si="59"/>
        <v>10</v>
      </c>
      <c r="L482" s="85" t="s">
        <v>300</v>
      </c>
      <c r="M482" s="1"/>
      <c r="N482" s="18">
        <f>I482</f>
        <v>100</v>
      </c>
      <c r="P482" s="5">
        <v>100</v>
      </c>
    </row>
    <row r="483" spans="1:16" ht="31.2" x14ac:dyDescent="0.3">
      <c r="A483" s="264"/>
      <c r="B483" s="87" t="s">
        <v>151</v>
      </c>
      <c r="C483" s="167" t="s">
        <v>152</v>
      </c>
      <c r="D483" s="195">
        <v>10</v>
      </c>
      <c r="E483" s="195">
        <v>9</v>
      </c>
      <c r="F483" s="195">
        <f t="shared" si="64"/>
        <v>-1</v>
      </c>
      <c r="G483" s="195">
        <f>0-E483</f>
        <v>-9</v>
      </c>
      <c r="H483" s="195">
        <v>0</v>
      </c>
      <c r="I483" s="195">
        <v>0</v>
      </c>
      <c r="J483" s="195">
        <v>5</v>
      </c>
      <c r="K483" s="195">
        <f t="shared" si="59"/>
        <v>-5</v>
      </c>
      <c r="L483" s="85"/>
      <c r="M483" s="6"/>
      <c r="N483" s="23">
        <v>0</v>
      </c>
      <c r="P483" s="5">
        <v>100</v>
      </c>
    </row>
    <row r="484" spans="1:16" ht="62.4" x14ac:dyDescent="0.3">
      <c r="A484" s="264"/>
      <c r="B484" s="87" t="s">
        <v>288</v>
      </c>
      <c r="C484" s="167" t="s">
        <v>153</v>
      </c>
      <c r="D484" s="195">
        <v>100</v>
      </c>
      <c r="E484" s="195">
        <v>100</v>
      </c>
      <c r="F484" s="195">
        <f t="shared" si="64"/>
        <v>0</v>
      </c>
      <c r="G484" s="195">
        <f t="shared" si="63"/>
        <v>0</v>
      </c>
      <c r="H484" s="195">
        <v>100</v>
      </c>
      <c r="I484" s="195">
        <v>100</v>
      </c>
      <c r="J484" s="195">
        <v>100</v>
      </c>
      <c r="K484" s="195">
        <f t="shared" si="59"/>
        <v>0</v>
      </c>
      <c r="L484" s="85"/>
      <c r="M484" s="1"/>
      <c r="N484" s="18">
        <f>E484</f>
        <v>100</v>
      </c>
      <c r="P484" s="5">
        <v>100</v>
      </c>
    </row>
    <row r="485" spans="1:16" ht="62.4" x14ac:dyDescent="0.3">
      <c r="A485" s="264"/>
      <c r="B485" s="87" t="s">
        <v>290</v>
      </c>
      <c r="C485" s="167" t="s">
        <v>154</v>
      </c>
      <c r="D485" s="195">
        <v>100</v>
      </c>
      <c r="E485" s="195">
        <v>100</v>
      </c>
      <c r="F485" s="195">
        <f t="shared" si="64"/>
        <v>0</v>
      </c>
      <c r="G485" s="195">
        <f t="shared" si="63"/>
        <v>0</v>
      </c>
      <c r="H485" s="195">
        <v>100</v>
      </c>
      <c r="I485" s="195">
        <v>100</v>
      </c>
      <c r="J485" s="195">
        <v>100</v>
      </c>
      <c r="K485" s="195">
        <f t="shared" si="59"/>
        <v>0</v>
      </c>
      <c r="L485" s="85"/>
      <c r="M485" s="1"/>
      <c r="N485" s="18">
        <f>E485</f>
        <v>100</v>
      </c>
      <c r="P485" s="5">
        <v>100</v>
      </c>
    </row>
    <row r="486" spans="1:16" ht="62.4" x14ac:dyDescent="0.3">
      <c r="A486" s="264"/>
      <c r="B486" s="87" t="s">
        <v>155</v>
      </c>
      <c r="C486" s="167" t="s">
        <v>156</v>
      </c>
      <c r="D486" s="195">
        <v>83.3</v>
      </c>
      <c r="E486" s="195">
        <v>96.4</v>
      </c>
      <c r="F486" s="195">
        <f t="shared" si="64"/>
        <v>13.100000000000009</v>
      </c>
      <c r="G486" s="195">
        <f>95-E486</f>
        <v>-1.4000000000000057</v>
      </c>
      <c r="H486" s="195">
        <v>87.7</v>
      </c>
      <c r="I486" s="204">
        <v>100</v>
      </c>
      <c r="J486" s="195">
        <v>96.5</v>
      </c>
      <c r="K486" s="195">
        <f t="shared" si="59"/>
        <v>3.5</v>
      </c>
      <c r="L486" s="85"/>
      <c r="M486" s="1"/>
      <c r="N486" s="23">
        <f>(1-((95-E486)/95))*100</f>
        <v>101.47368421052632</v>
      </c>
      <c r="P486" s="5">
        <v>100</v>
      </c>
    </row>
    <row r="487" spans="1:16" ht="46.8" x14ac:dyDescent="0.3">
      <c r="A487" s="264"/>
      <c r="B487" s="87" t="s">
        <v>158</v>
      </c>
      <c r="C487" s="167" t="s">
        <v>159</v>
      </c>
      <c r="D487" s="195">
        <v>100</v>
      </c>
      <c r="E487" s="195">
        <v>100</v>
      </c>
      <c r="F487" s="195">
        <f t="shared" si="64"/>
        <v>0</v>
      </c>
      <c r="G487" s="195">
        <f t="shared" si="63"/>
        <v>0</v>
      </c>
      <c r="H487" s="195">
        <v>100</v>
      </c>
      <c r="I487" s="195">
        <v>100</v>
      </c>
      <c r="J487" s="195">
        <v>100</v>
      </c>
      <c r="K487" s="195">
        <f t="shared" si="59"/>
        <v>0</v>
      </c>
      <c r="L487" s="85"/>
      <c r="M487" s="1"/>
      <c r="N487" s="22">
        <f>E487</f>
        <v>100</v>
      </c>
      <c r="P487" s="5">
        <v>100</v>
      </c>
    </row>
    <row r="488" spans="1:16" ht="31.2" x14ac:dyDescent="0.3">
      <c r="A488" s="264"/>
      <c r="B488" s="87" t="s">
        <v>161</v>
      </c>
      <c r="C488" s="167" t="s">
        <v>162</v>
      </c>
      <c r="D488" s="195">
        <v>80</v>
      </c>
      <c r="E488" s="195">
        <v>100</v>
      </c>
      <c r="F488" s="195">
        <f t="shared" si="64"/>
        <v>20</v>
      </c>
      <c r="G488" s="195">
        <f t="shared" si="63"/>
        <v>0</v>
      </c>
      <c r="H488" s="195">
        <v>80</v>
      </c>
      <c r="I488" s="195">
        <v>100</v>
      </c>
      <c r="J488" s="195">
        <v>76</v>
      </c>
      <c r="K488" s="195">
        <f t="shared" si="59"/>
        <v>24</v>
      </c>
      <c r="L488" s="172"/>
      <c r="M488" s="1"/>
      <c r="N488" s="23">
        <f>E488</f>
        <v>100</v>
      </c>
      <c r="P488" s="5">
        <v>100</v>
      </c>
    </row>
    <row r="489" spans="1:16" ht="31.2" x14ac:dyDescent="0.3">
      <c r="A489" s="264"/>
      <c r="B489" s="87" t="s">
        <v>164</v>
      </c>
      <c r="C489" s="167" t="s">
        <v>165</v>
      </c>
      <c r="D489" s="195">
        <v>20.8</v>
      </c>
      <c r="E489" s="195">
        <f>127.45-100</f>
        <v>27.450000000000003</v>
      </c>
      <c r="F489" s="195">
        <f t="shared" si="64"/>
        <v>6.6500000000000021</v>
      </c>
      <c r="G489" s="195">
        <f>110-E489</f>
        <v>82.55</v>
      </c>
      <c r="H489" s="195">
        <v>100</v>
      </c>
      <c r="I489" s="195">
        <v>100</v>
      </c>
      <c r="J489" s="195">
        <v>44</v>
      </c>
      <c r="K489" s="195">
        <f t="shared" si="59"/>
        <v>56</v>
      </c>
      <c r="L489" s="86"/>
      <c r="M489" s="1"/>
      <c r="N489" s="22">
        <v>20</v>
      </c>
      <c r="P489" s="5">
        <v>100</v>
      </c>
    </row>
    <row r="490" spans="1:16" ht="31.2" x14ac:dyDescent="0.3">
      <c r="A490" s="264"/>
      <c r="B490" s="87" t="s">
        <v>167</v>
      </c>
      <c r="C490" s="167" t="s">
        <v>168</v>
      </c>
      <c r="D490" s="195">
        <v>-6.7</v>
      </c>
      <c r="E490" s="195">
        <f>121.38-100</f>
        <v>21.379999999999995</v>
      </c>
      <c r="F490" s="195">
        <f t="shared" si="64"/>
        <v>28.079999999999995</v>
      </c>
      <c r="G490" s="195">
        <f>110-E490</f>
        <v>88.62</v>
      </c>
      <c r="H490" s="195">
        <v>0</v>
      </c>
      <c r="I490" s="195">
        <v>100</v>
      </c>
      <c r="J490" s="195">
        <v>56</v>
      </c>
      <c r="K490" s="195">
        <f t="shared" si="59"/>
        <v>44</v>
      </c>
      <c r="L490" s="160"/>
      <c r="M490" s="1"/>
      <c r="N490" s="23">
        <f>I490</f>
        <v>100</v>
      </c>
      <c r="P490" s="5">
        <v>100</v>
      </c>
    </row>
    <row r="491" spans="1:16" x14ac:dyDescent="0.3">
      <c r="A491" s="264"/>
      <c r="B491" s="87" t="s">
        <v>169</v>
      </c>
      <c r="C491" s="167" t="s">
        <v>170</v>
      </c>
      <c r="D491" s="199" t="s">
        <v>56</v>
      </c>
      <c r="E491" s="199" t="s">
        <v>56</v>
      </c>
      <c r="F491" s="199" t="s">
        <v>56</v>
      </c>
      <c r="G491" s="199" t="s">
        <v>56</v>
      </c>
      <c r="H491" s="199" t="s">
        <v>56</v>
      </c>
      <c r="I491" s="199" t="s">
        <v>56</v>
      </c>
      <c r="J491" s="199" t="s">
        <v>56</v>
      </c>
      <c r="K491" s="195" t="s">
        <v>56</v>
      </c>
      <c r="L491" s="169" t="s">
        <v>171</v>
      </c>
      <c r="M491" s="1"/>
      <c r="N491" s="22" t="str">
        <f>E491</f>
        <v>-</v>
      </c>
      <c r="P491" s="5">
        <v>0</v>
      </c>
    </row>
    <row r="492" spans="1:16" ht="31.2" x14ac:dyDescent="0.3">
      <c r="A492" s="264"/>
      <c r="B492" s="87" t="s">
        <v>172</v>
      </c>
      <c r="C492" s="167" t="s">
        <v>173</v>
      </c>
      <c r="D492" s="194" t="s">
        <v>56</v>
      </c>
      <c r="E492" s="194" t="s">
        <v>56</v>
      </c>
      <c r="F492" s="194" t="s">
        <v>56</v>
      </c>
      <c r="G492" s="194" t="s">
        <v>56</v>
      </c>
      <c r="H492" s="194" t="s">
        <v>56</v>
      </c>
      <c r="I492" s="194" t="s">
        <v>56</v>
      </c>
      <c r="J492" s="199" t="s">
        <v>56</v>
      </c>
      <c r="K492" s="195" t="s">
        <v>56</v>
      </c>
      <c r="L492" s="183" t="s">
        <v>305</v>
      </c>
      <c r="M492" s="1"/>
      <c r="N492" s="24">
        <v>100</v>
      </c>
      <c r="P492" s="5">
        <v>100</v>
      </c>
    </row>
    <row r="493" spans="1:16" x14ac:dyDescent="0.3">
      <c r="A493" s="264"/>
      <c r="B493" s="87" t="s">
        <v>174</v>
      </c>
      <c r="C493" s="167" t="s">
        <v>175</v>
      </c>
      <c r="D493" s="202">
        <v>0</v>
      </c>
      <c r="E493" s="202">
        <v>0</v>
      </c>
      <c r="F493" s="195">
        <f t="shared" ref="F493:F501" si="65">E493-D493</f>
        <v>0</v>
      </c>
      <c r="G493" s="195">
        <f>5-E493</f>
        <v>5</v>
      </c>
      <c r="H493" s="195">
        <v>100</v>
      </c>
      <c r="I493" s="195">
        <v>100</v>
      </c>
      <c r="J493" s="195">
        <v>100</v>
      </c>
      <c r="K493" s="195">
        <f t="shared" si="59"/>
        <v>0</v>
      </c>
      <c r="L493" s="184" t="s">
        <v>306</v>
      </c>
      <c r="M493" s="1"/>
      <c r="N493" s="25">
        <v>100</v>
      </c>
      <c r="P493" s="5">
        <v>100</v>
      </c>
    </row>
    <row r="494" spans="1:16" ht="31.2" x14ac:dyDescent="0.3">
      <c r="A494" s="264"/>
      <c r="B494" s="87" t="s">
        <v>176</v>
      </c>
      <c r="C494" s="167" t="s">
        <v>177</v>
      </c>
      <c r="D494" s="195">
        <v>0</v>
      </c>
      <c r="E494" s="195">
        <v>0</v>
      </c>
      <c r="F494" s="195">
        <f t="shared" si="65"/>
        <v>0</v>
      </c>
      <c r="G494" s="195">
        <f>0-E494</f>
        <v>0</v>
      </c>
      <c r="H494" s="195">
        <v>100</v>
      </c>
      <c r="I494" s="195">
        <v>100</v>
      </c>
      <c r="J494" s="195">
        <v>73.599999999999994</v>
      </c>
      <c r="K494" s="195">
        <f t="shared" si="59"/>
        <v>26.400000000000006</v>
      </c>
      <c r="L494" s="186" t="s">
        <v>329</v>
      </c>
      <c r="M494" s="1"/>
      <c r="N494" s="25">
        <v>100</v>
      </c>
      <c r="P494" s="5">
        <v>100</v>
      </c>
    </row>
    <row r="495" spans="1:16" x14ac:dyDescent="0.3">
      <c r="A495" s="264"/>
      <c r="B495" s="90" t="s">
        <v>178</v>
      </c>
      <c r="C495" s="165">
        <v>3</v>
      </c>
      <c r="D495" s="200"/>
      <c r="E495" s="200"/>
      <c r="F495" s="203">
        <f t="shared" si="65"/>
        <v>0</v>
      </c>
      <c r="G495" s="203">
        <f t="shared" si="63"/>
        <v>100</v>
      </c>
      <c r="H495" s="201">
        <f>(H496+H497+H498+H499)/4</f>
        <v>58.325000000000003</v>
      </c>
      <c r="I495" s="201">
        <f>(I496+I497+I498+I499)/4</f>
        <v>58.625</v>
      </c>
      <c r="J495" s="200"/>
      <c r="K495" s="195">
        <f t="shared" si="59"/>
        <v>58.625</v>
      </c>
      <c r="L495" s="171"/>
      <c r="M495" s="1"/>
      <c r="N495" s="15">
        <f>(N496+N497+N498+N499)/4</f>
        <v>58.625</v>
      </c>
      <c r="P495" s="26">
        <f>(P496+P497+P498+P499)/4</f>
        <v>100</v>
      </c>
    </row>
    <row r="496" spans="1:16" ht="46.8" x14ac:dyDescent="0.3">
      <c r="A496" s="264"/>
      <c r="B496" s="87" t="s">
        <v>179</v>
      </c>
      <c r="C496" s="167" t="s">
        <v>180</v>
      </c>
      <c r="D496" s="195">
        <v>100</v>
      </c>
      <c r="E496" s="195">
        <v>100</v>
      </c>
      <c r="F496" s="195">
        <f t="shared" si="65"/>
        <v>0</v>
      </c>
      <c r="G496" s="195">
        <f t="shared" si="63"/>
        <v>0</v>
      </c>
      <c r="H496" s="195">
        <v>100</v>
      </c>
      <c r="I496" s="195">
        <v>100</v>
      </c>
      <c r="J496" s="195">
        <v>100</v>
      </c>
      <c r="K496" s="195">
        <f t="shared" si="59"/>
        <v>0</v>
      </c>
      <c r="L496" s="185" t="s">
        <v>369</v>
      </c>
      <c r="M496" s="1"/>
      <c r="N496" s="18">
        <f>E496</f>
        <v>100</v>
      </c>
      <c r="P496" s="5">
        <v>100</v>
      </c>
    </row>
    <row r="497" spans="1:17" x14ac:dyDescent="0.3">
      <c r="A497" s="264"/>
      <c r="B497" s="87" t="s">
        <v>181</v>
      </c>
      <c r="C497" s="167" t="s">
        <v>182</v>
      </c>
      <c r="D497" s="195">
        <v>100</v>
      </c>
      <c r="E497" s="195">
        <v>100</v>
      </c>
      <c r="F497" s="195">
        <f t="shared" si="65"/>
        <v>0</v>
      </c>
      <c r="G497" s="195">
        <f t="shared" si="63"/>
        <v>0</v>
      </c>
      <c r="H497" s="195">
        <v>100</v>
      </c>
      <c r="I497" s="195">
        <v>100</v>
      </c>
      <c r="J497" s="195">
        <v>100</v>
      </c>
      <c r="K497" s="195">
        <f t="shared" si="59"/>
        <v>0</v>
      </c>
      <c r="L497" s="85"/>
      <c r="M497" s="1"/>
      <c r="N497" s="22">
        <f>E497</f>
        <v>100</v>
      </c>
      <c r="P497" s="5">
        <v>100</v>
      </c>
    </row>
    <row r="498" spans="1:17" ht="62.4" x14ac:dyDescent="0.3">
      <c r="A498" s="264"/>
      <c r="B498" s="87" t="s">
        <v>183</v>
      </c>
      <c r="C498" s="167" t="s">
        <v>184</v>
      </c>
      <c r="D498" s="197">
        <v>33.299999999999997</v>
      </c>
      <c r="E498" s="197">
        <v>34.5</v>
      </c>
      <c r="F498" s="195">
        <f t="shared" si="65"/>
        <v>1.2000000000000028</v>
      </c>
      <c r="G498" s="195">
        <f t="shared" si="63"/>
        <v>65.5</v>
      </c>
      <c r="H498" s="197">
        <v>33.299999999999997</v>
      </c>
      <c r="I498" s="197">
        <v>34.5</v>
      </c>
      <c r="J498" s="195">
        <v>66.5</v>
      </c>
      <c r="K498" s="195">
        <f t="shared" si="59"/>
        <v>-32</v>
      </c>
      <c r="L498" s="181" t="s">
        <v>357</v>
      </c>
      <c r="M498" s="1"/>
      <c r="N498" s="18">
        <f>E498</f>
        <v>34.5</v>
      </c>
      <c r="P498" s="5">
        <v>100</v>
      </c>
    </row>
    <row r="499" spans="1:17" ht="62.4" x14ac:dyDescent="0.3">
      <c r="A499" s="264"/>
      <c r="B499" s="87" t="s">
        <v>185</v>
      </c>
      <c r="C499" s="167" t="s">
        <v>186</v>
      </c>
      <c r="D499" s="197">
        <v>30</v>
      </c>
      <c r="E499" s="197">
        <v>41.4</v>
      </c>
      <c r="F499" s="195">
        <f t="shared" si="65"/>
        <v>11.399999999999999</v>
      </c>
      <c r="G499" s="195">
        <f t="shared" si="63"/>
        <v>58.6</v>
      </c>
      <c r="H499" s="195">
        <v>0</v>
      </c>
      <c r="I499" s="195">
        <v>0</v>
      </c>
      <c r="J499" s="195">
        <v>36.4</v>
      </c>
      <c r="K499" s="195">
        <f t="shared" si="59"/>
        <v>-36.4</v>
      </c>
      <c r="L499" s="217" t="s">
        <v>346</v>
      </c>
      <c r="M499" s="1"/>
      <c r="N499" s="22">
        <v>0</v>
      </c>
      <c r="P499" s="5">
        <v>100</v>
      </c>
    </row>
    <row r="500" spans="1:17" x14ac:dyDescent="0.3">
      <c r="A500" s="264"/>
      <c r="B500" s="90" t="s">
        <v>187</v>
      </c>
      <c r="C500" s="165">
        <v>4</v>
      </c>
      <c r="D500" s="200"/>
      <c r="E500" s="200"/>
      <c r="F500" s="203">
        <f t="shared" si="65"/>
        <v>0</v>
      </c>
      <c r="G500" s="203">
        <f t="shared" si="63"/>
        <v>100</v>
      </c>
      <c r="H500" s="201">
        <v>100</v>
      </c>
      <c r="I500" s="201">
        <v>100</v>
      </c>
      <c r="J500" s="200"/>
      <c r="K500" s="195">
        <f t="shared" si="59"/>
        <v>100</v>
      </c>
      <c r="L500" s="171"/>
      <c r="M500" s="1"/>
      <c r="N500" s="15">
        <f>(N501)/1</f>
        <v>100</v>
      </c>
      <c r="P500" s="26">
        <f>(P501+P502)/2</f>
        <v>50</v>
      </c>
    </row>
    <row r="501" spans="1:17" ht="46.8" x14ac:dyDescent="0.3">
      <c r="A501" s="264"/>
      <c r="B501" s="87" t="s">
        <v>188</v>
      </c>
      <c r="C501" s="167" t="s">
        <v>189</v>
      </c>
      <c r="D501" s="195">
        <v>100</v>
      </c>
      <c r="E501" s="195">
        <v>100</v>
      </c>
      <c r="F501" s="195">
        <f t="shared" si="65"/>
        <v>0</v>
      </c>
      <c r="G501" s="195">
        <f t="shared" si="63"/>
        <v>0</v>
      </c>
      <c r="H501" s="195">
        <v>100</v>
      </c>
      <c r="I501" s="195">
        <v>100</v>
      </c>
      <c r="J501" s="195">
        <v>100</v>
      </c>
      <c r="K501" s="195">
        <f t="shared" si="59"/>
        <v>0</v>
      </c>
      <c r="L501" s="85" t="s">
        <v>334</v>
      </c>
      <c r="M501" s="1"/>
      <c r="N501" s="18">
        <f>E501</f>
        <v>100</v>
      </c>
      <c r="P501" s="5">
        <v>100</v>
      </c>
    </row>
    <row r="502" spans="1:17" ht="31.2" x14ac:dyDescent="0.3">
      <c r="A502" s="264"/>
      <c r="B502" s="87" t="s">
        <v>190</v>
      </c>
      <c r="C502" s="167" t="s">
        <v>191</v>
      </c>
      <c r="D502" s="199" t="s">
        <v>56</v>
      </c>
      <c r="E502" s="199" t="s">
        <v>56</v>
      </c>
      <c r="F502" s="199" t="s">
        <v>56</v>
      </c>
      <c r="G502" s="199" t="s">
        <v>56</v>
      </c>
      <c r="H502" s="199" t="s">
        <v>56</v>
      </c>
      <c r="I502" s="199" t="s">
        <v>56</v>
      </c>
      <c r="J502" s="199" t="s">
        <v>56</v>
      </c>
      <c r="K502" s="195"/>
      <c r="L502" s="85" t="s">
        <v>192</v>
      </c>
      <c r="M502" s="1"/>
      <c r="N502" s="18" t="str">
        <f>E502</f>
        <v>-</v>
      </c>
      <c r="P502" s="5">
        <v>0</v>
      </c>
    </row>
    <row r="503" spans="1:17" x14ac:dyDescent="0.3">
      <c r="A503" s="264"/>
      <c r="B503" s="90" t="s">
        <v>193</v>
      </c>
      <c r="C503" s="165">
        <v>5</v>
      </c>
      <c r="D503" s="200"/>
      <c r="E503" s="200"/>
      <c r="F503" s="203">
        <f>E503-D503</f>
        <v>0</v>
      </c>
      <c r="G503" s="203">
        <f t="shared" si="63"/>
        <v>100</v>
      </c>
      <c r="H503" s="199" t="s">
        <v>56</v>
      </c>
      <c r="I503" s="199" t="s">
        <v>56</v>
      </c>
      <c r="J503" s="200"/>
      <c r="K503" s="195"/>
      <c r="L503" s="176"/>
      <c r="M503" s="1"/>
      <c r="N503" s="15" t="e">
        <f>(N504+N505)/2</f>
        <v>#VALUE!</v>
      </c>
      <c r="P503" s="26">
        <f>(P504+P505)/2</f>
        <v>100</v>
      </c>
    </row>
    <row r="504" spans="1:17" ht="46.8" x14ac:dyDescent="0.3">
      <c r="A504" s="264"/>
      <c r="B504" s="87" t="s">
        <v>194</v>
      </c>
      <c r="C504" s="167" t="s">
        <v>195</v>
      </c>
      <c r="D504" s="199" t="s">
        <v>56</v>
      </c>
      <c r="E504" s="199" t="s">
        <v>56</v>
      </c>
      <c r="F504" s="199" t="s">
        <v>56</v>
      </c>
      <c r="G504" s="199" t="s">
        <v>56</v>
      </c>
      <c r="H504" s="199" t="s">
        <v>56</v>
      </c>
      <c r="I504" s="199" t="s">
        <v>56</v>
      </c>
      <c r="J504" s="199" t="s">
        <v>56</v>
      </c>
      <c r="K504" s="210" t="s">
        <v>56</v>
      </c>
      <c r="L504" s="177" t="s">
        <v>232</v>
      </c>
      <c r="M504" s="1"/>
      <c r="N504" s="18" t="str">
        <f>E504</f>
        <v>-</v>
      </c>
      <c r="P504" s="5">
        <v>100</v>
      </c>
    </row>
    <row r="505" spans="1:17" x14ac:dyDescent="0.3">
      <c r="A505" s="265"/>
      <c r="B505" s="87" t="s">
        <v>196</v>
      </c>
      <c r="C505" s="167" t="s">
        <v>197</v>
      </c>
      <c r="D505" s="199" t="s">
        <v>56</v>
      </c>
      <c r="E505" s="199" t="s">
        <v>56</v>
      </c>
      <c r="F505" s="199" t="s">
        <v>56</v>
      </c>
      <c r="G505" s="199" t="s">
        <v>56</v>
      </c>
      <c r="H505" s="199" t="s">
        <v>56</v>
      </c>
      <c r="I505" s="199" t="s">
        <v>56</v>
      </c>
      <c r="J505" s="199" t="s">
        <v>56</v>
      </c>
      <c r="K505" s="199" t="s">
        <v>56</v>
      </c>
      <c r="L505" s="178"/>
      <c r="M505" s="1"/>
      <c r="N505" s="18" t="str">
        <f>E505</f>
        <v>-</v>
      </c>
      <c r="P505" s="5">
        <v>100</v>
      </c>
    </row>
    <row r="506" spans="1:17" x14ac:dyDescent="0.3">
      <c r="A506" s="79" t="s">
        <v>202</v>
      </c>
      <c r="B506" s="87"/>
      <c r="C506" s="167"/>
      <c r="D506" s="199"/>
      <c r="E506" s="199"/>
      <c r="F506" s="199"/>
      <c r="G506" s="199"/>
      <c r="H506" s="211">
        <f>(H500+H495+H478+H457)/4</f>
        <v>72.597142857142856</v>
      </c>
      <c r="I506" s="211">
        <f>(I500+I495+I478+I457)/4</f>
        <v>79.087500000000006</v>
      </c>
      <c r="J506" s="195"/>
      <c r="K506" s="195"/>
      <c r="L506" s="173"/>
      <c r="M506" s="1"/>
      <c r="N506" s="27"/>
    </row>
    <row r="507" spans="1:17" x14ac:dyDescent="0.3">
      <c r="A507" s="268" t="s">
        <v>234</v>
      </c>
      <c r="B507" s="90" t="s">
        <v>97</v>
      </c>
      <c r="C507" s="165">
        <v>1</v>
      </c>
      <c r="D507" s="203"/>
      <c r="E507" s="203"/>
      <c r="F507" s="203">
        <f t="shared" ref="F507:F521" si="66">E507-D507</f>
        <v>0</v>
      </c>
      <c r="G507" s="203">
        <f t="shared" si="63"/>
        <v>100</v>
      </c>
      <c r="H507" s="203">
        <f>(H508+H509+H510+H511+H512+H513+H514+H515+H516+H517+H518+H519+H520+H527+H521+H525)/16</f>
        <v>84.868750000000006</v>
      </c>
      <c r="I507" s="203">
        <f>(I508+I509+I510+I511+I512+I513+I514+I515+I516+I517+I518+I519+I520+I527+I521+I525)/16</f>
        <v>89.787500000000009</v>
      </c>
      <c r="J507" s="203"/>
      <c r="K507" s="195">
        <f t="shared" ref="K507:K555" si="67">I507-J507</f>
        <v>89.787500000000009</v>
      </c>
      <c r="L507" s="171"/>
      <c r="M507" s="33">
        <f>(N507+N528+N545+N550+N553)/5</f>
        <v>87.704272043745732</v>
      </c>
      <c r="N507" s="15">
        <f>(N510+N511+N512+N513+N514+N515+N519+N520+N508+N509+N516+N517+N518+N527)/14</f>
        <v>81.185714285714283</v>
      </c>
      <c r="P507" s="16">
        <f>(P508+P509+P510+P511+P512+P513+P514+P515+P516+P517+P518+P519+P520+P521+P522+P523+P524+P526+P527)/19</f>
        <v>73.684210526315795</v>
      </c>
      <c r="Q507" s="17" t="e">
        <f>(P507+P528+P545+P550+P553)/5</f>
        <v>#REF!</v>
      </c>
    </row>
    <row r="508" spans="1:17" ht="78" x14ac:dyDescent="0.3">
      <c r="A508" s="269"/>
      <c r="B508" s="87" t="s">
        <v>283</v>
      </c>
      <c r="C508" s="167" t="s">
        <v>98</v>
      </c>
      <c r="D508" s="195">
        <v>100</v>
      </c>
      <c r="E508" s="195">
        <v>100</v>
      </c>
      <c r="F508" s="195">
        <f t="shared" si="66"/>
        <v>0</v>
      </c>
      <c r="G508" s="195">
        <f t="shared" si="63"/>
        <v>0</v>
      </c>
      <c r="H508" s="195">
        <v>100</v>
      </c>
      <c r="I508" s="195">
        <v>100</v>
      </c>
      <c r="J508" s="195">
        <v>100</v>
      </c>
      <c r="K508" s="195">
        <f t="shared" si="67"/>
        <v>0</v>
      </c>
      <c r="L508" s="85" t="s">
        <v>422</v>
      </c>
      <c r="M508" s="1"/>
      <c r="N508" s="18">
        <f>E508</f>
        <v>100</v>
      </c>
      <c r="P508" s="5">
        <v>100</v>
      </c>
    </row>
    <row r="509" spans="1:17" ht="62.4" x14ac:dyDescent="0.3">
      <c r="A509" s="269"/>
      <c r="B509" s="87" t="s">
        <v>285</v>
      </c>
      <c r="C509" s="167" t="s">
        <v>100</v>
      </c>
      <c r="D509" s="195">
        <v>100</v>
      </c>
      <c r="E509" s="195">
        <v>100</v>
      </c>
      <c r="F509" s="195">
        <f t="shared" si="66"/>
        <v>0</v>
      </c>
      <c r="G509" s="195">
        <f t="shared" si="63"/>
        <v>0</v>
      </c>
      <c r="H509" s="195">
        <v>100</v>
      </c>
      <c r="I509" s="195">
        <v>100</v>
      </c>
      <c r="J509" s="195">
        <v>100</v>
      </c>
      <c r="K509" s="195">
        <f t="shared" si="67"/>
        <v>0</v>
      </c>
      <c r="L509" s="85" t="s">
        <v>423</v>
      </c>
      <c r="M509" s="1"/>
      <c r="N509" s="18">
        <f>E509</f>
        <v>100</v>
      </c>
      <c r="P509" s="5">
        <v>100</v>
      </c>
    </row>
    <row r="510" spans="1:17" ht="31.2" x14ac:dyDescent="0.3">
      <c r="A510" s="269"/>
      <c r="B510" s="87" t="s">
        <v>101</v>
      </c>
      <c r="C510" s="167" t="s">
        <v>102</v>
      </c>
      <c r="D510" s="195">
        <v>0</v>
      </c>
      <c r="E510" s="195">
        <v>0</v>
      </c>
      <c r="F510" s="195">
        <f t="shared" si="66"/>
        <v>0</v>
      </c>
      <c r="G510" s="195">
        <f t="shared" si="63"/>
        <v>100</v>
      </c>
      <c r="H510" s="195">
        <v>0</v>
      </c>
      <c r="I510" s="195">
        <v>0</v>
      </c>
      <c r="J510" s="195">
        <v>16.399999999999999</v>
      </c>
      <c r="K510" s="195">
        <f t="shared" si="67"/>
        <v>-16.399999999999999</v>
      </c>
      <c r="L510" s="85"/>
      <c r="M510" s="38"/>
      <c r="N510" s="18">
        <f>E510</f>
        <v>0</v>
      </c>
      <c r="P510" s="5">
        <v>100</v>
      </c>
    </row>
    <row r="511" spans="1:17" ht="46.8" x14ac:dyDescent="0.3">
      <c r="A511" s="269"/>
      <c r="B511" s="87" t="s">
        <v>103</v>
      </c>
      <c r="C511" s="167" t="s">
        <v>104</v>
      </c>
      <c r="D511" s="197">
        <v>72.2</v>
      </c>
      <c r="E511" s="197">
        <v>100</v>
      </c>
      <c r="F511" s="195">
        <f t="shared" si="66"/>
        <v>27.799999999999997</v>
      </c>
      <c r="G511" s="195">
        <f t="shared" si="63"/>
        <v>0</v>
      </c>
      <c r="H511" s="195">
        <v>0</v>
      </c>
      <c r="I511" s="195">
        <v>100</v>
      </c>
      <c r="J511" s="195">
        <v>45.5</v>
      </c>
      <c r="K511" s="195">
        <f t="shared" si="67"/>
        <v>54.5</v>
      </c>
      <c r="L511" s="181" t="s">
        <v>411</v>
      </c>
      <c r="M511" s="1"/>
      <c r="N511" s="22">
        <v>0</v>
      </c>
      <c r="P511" s="5">
        <v>100</v>
      </c>
    </row>
    <row r="512" spans="1:17" ht="62.4" x14ac:dyDescent="0.3">
      <c r="A512" s="269"/>
      <c r="B512" s="87" t="s">
        <v>105</v>
      </c>
      <c r="C512" s="167" t="s">
        <v>106</v>
      </c>
      <c r="D512" s="197">
        <v>72.2</v>
      </c>
      <c r="E512" s="197">
        <v>84.2</v>
      </c>
      <c r="F512" s="195">
        <f t="shared" si="66"/>
        <v>12</v>
      </c>
      <c r="G512" s="195">
        <f t="shared" si="63"/>
        <v>15.799999999999997</v>
      </c>
      <c r="H512" s="197">
        <v>72.2</v>
      </c>
      <c r="I512" s="197">
        <v>84.2</v>
      </c>
      <c r="J512" s="195">
        <v>69.099999999999994</v>
      </c>
      <c r="K512" s="195">
        <f t="shared" si="67"/>
        <v>15.100000000000009</v>
      </c>
      <c r="L512" s="181" t="s">
        <v>420</v>
      </c>
      <c r="M512" s="1"/>
      <c r="N512" s="18">
        <f>E512</f>
        <v>84.2</v>
      </c>
      <c r="P512" s="5">
        <v>100</v>
      </c>
    </row>
    <row r="513" spans="1:16" ht="46.8" x14ac:dyDescent="0.3">
      <c r="A513" s="269"/>
      <c r="B513" s="87" t="s">
        <v>107</v>
      </c>
      <c r="C513" s="167" t="s">
        <v>108</v>
      </c>
      <c r="D513" s="195">
        <v>100</v>
      </c>
      <c r="E513" s="195">
        <v>100</v>
      </c>
      <c r="F513" s="195">
        <f t="shared" si="66"/>
        <v>0</v>
      </c>
      <c r="G513" s="195">
        <f t="shared" si="63"/>
        <v>0</v>
      </c>
      <c r="H513" s="195">
        <v>100</v>
      </c>
      <c r="I513" s="195">
        <v>100</v>
      </c>
      <c r="J513" s="195">
        <v>63.6</v>
      </c>
      <c r="K513" s="195">
        <f t="shared" si="67"/>
        <v>36.4</v>
      </c>
      <c r="L513" s="170" t="s">
        <v>317</v>
      </c>
      <c r="M513" s="1"/>
      <c r="N513" s="18">
        <f>E513</f>
        <v>100</v>
      </c>
      <c r="P513" s="5">
        <v>100</v>
      </c>
    </row>
    <row r="514" spans="1:16" ht="46.8" x14ac:dyDescent="0.3">
      <c r="A514" s="269"/>
      <c r="B514" s="87" t="s">
        <v>109</v>
      </c>
      <c r="C514" s="167" t="s">
        <v>110</v>
      </c>
      <c r="D514" s="195">
        <v>100</v>
      </c>
      <c r="E514" s="195">
        <v>100</v>
      </c>
      <c r="F514" s="195">
        <f t="shared" si="66"/>
        <v>0</v>
      </c>
      <c r="G514" s="195">
        <f t="shared" si="63"/>
        <v>0</v>
      </c>
      <c r="H514" s="195">
        <v>100</v>
      </c>
      <c r="I514" s="195">
        <v>100</v>
      </c>
      <c r="J514" s="195">
        <v>100</v>
      </c>
      <c r="K514" s="195">
        <f t="shared" si="67"/>
        <v>0</v>
      </c>
      <c r="L514" s="85" t="s">
        <v>429</v>
      </c>
      <c r="M514" s="1"/>
      <c r="N514" s="18">
        <f>E514</f>
        <v>100</v>
      </c>
      <c r="P514" s="5">
        <v>100</v>
      </c>
    </row>
    <row r="515" spans="1:16" ht="62.4" x14ac:dyDescent="0.3">
      <c r="A515" s="269"/>
      <c r="B515" s="87" t="s">
        <v>111</v>
      </c>
      <c r="C515" s="167" t="s">
        <v>112</v>
      </c>
      <c r="D515" s="195">
        <v>100</v>
      </c>
      <c r="E515" s="195">
        <v>100</v>
      </c>
      <c r="F515" s="195">
        <f t="shared" si="66"/>
        <v>0</v>
      </c>
      <c r="G515" s="195">
        <f t="shared" si="63"/>
        <v>0</v>
      </c>
      <c r="H515" s="195">
        <v>100</v>
      </c>
      <c r="I515" s="195">
        <v>100</v>
      </c>
      <c r="J515" s="195">
        <v>100</v>
      </c>
      <c r="K515" s="195">
        <f t="shared" si="67"/>
        <v>0</v>
      </c>
      <c r="L515" s="170" t="s">
        <v>431</v>
      </c>
      <c r="M515" s="1"/>
      <c r="N515" s="18">
        <f>E515</f>
        <v>100</v>
      </c>
      <c r="P515" s="5">
        <v>100</v>
      </c>
    </row>
    <row r="516" spans="1:16" ht="31.2" x14ac:dyDescent="0.3">
      <c r="A516" s="269"/>
      <c r="B516" s="87" t="s">
        <v>113</v>
      </c>
      <c r="C516" s="167" t="s">
        <v>114</v>
      </c>
      <c r="D516" s="195">
        <v>100</v>
      </c>
      <c r="E516" s="195">
        <v>100</v>
      </c>
      <c r="F516" s="195">
        <f t="shared" si="66"/>
        <v>0</v>
      </c>
      <c r="G516" s="195">
        <f t="shared" si="63"/>
        <v>0</v>
      </c>
      <c r="H516" s="195">
        <v>100</v>
      </c>
      <c r="I516" s="195">
        <v>100</v>
      </c>
      <c r="J516" s="195">
        <v>100</v>
      </c>
      <c r="K516" s="195">
        <f t="shared" si="67"/>
        <v>0</v>
      </c>
      <c r="L516" s="85"/>
      <c r="M516" s="1"/>
      <c r="N516" s="22">
        <v>100</v>
      </c>
      <c r="P516" s="5">
        <v>100</v>
      </c>
    </row>
    <row r="517" spans="1:16" ht="140.4" x14ac:dyDescent="0.3">
      <c r="A517" s="269"/>
      <c r="B517" s="87" t="s">
        <v>286</v>
      </c>
      <c r="C517" s="167" t="s">
        <v>116</v>
      </c>
      <c r="D517" s="195">
        <v>100</v>
      </c>
      <c r="E517" s="195">
        <v>92.9</v>
      </c>
      <c r="F517" s="195">
        <f t="shared" si="66"/>
        <v>-7.0999999999999943</v>
      </c>
      <c r="G517" s="195">
        <f>100-E517</f>
        <v>7.0999999999999943</v>
      </c>
      <c r="H517" s="195">
        <v>100</v>
      </c>
      <c r="I517" s="195">
        <v>92.9</v>
      </c>
      <c r="J517" s="195">
        <v>95.9</v>
      </c>
      <c r="K517" s="195">
        <f t="shared" si="67"/>
        <v>-3</v>
      </c>
      <c r="L517" s="85"/>
      <c r="M517" s="1"/>
      <c r="N517" s="18">
        <f t="shared" ref="N517:N524" si="68">E517</f>
        <v>92.9</v>
      </c>
      <c r="P517" s="5">
        <v>100</v>
      </c>
    </row>
    <row r="518" spans="1:16" ht="124.8" x14ac:dyDescent="0.3">
      <c r="A518" s="269"/>
      <c r="B518" s="159" t="s">
        <v>118</v>
      </c>
      <c r="C518" s="167" t="s">
        <v>119</v>
      </c>
      <c r="D518" s="195">
        <v>100</v>
      </c>
      <c r="E518" s="195">
        <v>66.7</v>
      </c>
      <c r="F518" s="195">
        <f t="shared" si="66"/>
        <v>-33.299999999999997</v>
      </c>
      <c r="G518" s="195">
        <f>100-E518</f>
        <v>33.299999999999997</v>
      </c>
      <c r="H518" s="195">
        <v>100</v>
      </c>
      <c r="I518" s="195">
        <v>66.7</v>
      </c>
      <c r="J518" s="195">
        <v>74.7</v>
      </c>
      <c r="K518" s="195">
        <f t="shared" si="67"/>
        <v>-8</v>
      </c>
      <c r="L518" s="85" t="s">
        <v>435</v>
      </c>
      <c r="M518" s="1"/>
      <c r="N518" s="18">
        <f t="shared" si="68"/>
        <v>66.7</v>
      </c>
      <c r="P518" s="5">
        <v>100</v>
      </c>
    </row>
    <row r="519" spans="1:16" ht="46.8" x14ac:dyDescent="0.3">
      <c r="A519" s="269"/>
      <c r="B519" s="87" t="s">
        <v>120</v>
      </c>
      <c r="C519" s="167" t="s">
        <v>121</v>
      </c>
      <c r="D519" s="195">
        <v>85.7</v>
      </c>
      <c r="E519" s="195">
        <v>92.8</v>
      </c>
      <c r="F519" s="195">
        <f t="shared" si="66"/>
        <v>7.0999999999999943</v>
      </c>
      <c r="G519" s="195">
        <f>100-E519</f>
        <v>7.2000000000000028</v>
      </c>
      <c r="H519" s="195">
        <v>85.7</v>
      </c>
      <c r="I519" s="195">
        <f>E519</f>
        <v>92.8</v>
      </c>
      <c r="J519" s="195">
        <v>97.6</v>
      </c>
      <c r="K519" s="195">
        <f>I519-J519</f>
        <v>-4.7999999999999972</v>
      </c>
      <c r="L519" s="85"/>
      <c r="M519" s="1"/>
      <c r="N519" s="18">
        <f t="shared" si="68"/>
        <v>92.8</v>
      </c>
      <c r="P519" s="5">
        <v>100</v>
      </c>
    </row>
    <row r="520" spans="1:16" ht="31.2" x14ac:dyDescent="0.3">
      <c r="A520" s="269"/>
      <c r="B520" s="87" t="s">
        <v>122</v>
      </c>
      <c r="C520" s="167" t="s">
        <v>123</v>
      </c>
      <c r="D520" s="195">
        <v>100</v>
      </c>
      <c r="E520" s="195">
        <v>100</v>
      </c>
      <c r="F520" s="195">
        <f t="shared" si="66"/>
        <v>0</v>
      </c>
      <c r="G520" s="195">
        <f>100-E520</f>
        <v>0</v>
      </c>
      <c r="H520" s="195">
        <v>100</v>
      </c>
      <c r="I520" s="195">
        <v>100</v>
      </c>
      <c r="J520" s="195">
        <v>75</v>
      </c>
      <c r="K520" s="195">
        <f t="shared" si="67"/>
        <v>25</v>
      </c>
      <c r="L520" s="85"/>
      <c r="M520" s="1"/>
      <c r="N520" s="18">
        <f t="shared" si="68"/>
        <v>100</v>
      </c>
      <c r="P520" s="5">
        <v>100</v>
      </c>
    </row>
    <row r="521" spans="1:16" ht="46.8" x14ac:dyDescent="0.3">
      <c r="A521" s="269"/>
      <c r="B521" s="87" t="s">
        <v>124</v>
      </c>
      <c r="C521" s="167" t="s">
        <v>125</v>
      </c>
      <c r="D521" s="199">
        <v>0</v>
      </c>
      <c r="E521" s="199">
        <v>0</v>
      </c>
      <c r="F521" s="199">
        <f t="shared" si="66"/>
        <v>0</v>
      </c>
      <c r="G521" s="199">
        <f>100-E521</f>
        <v>100</v>
      </c>
      <c r="H521" s="199">
        <v>100</v>
      </c>
      <c r="I521" s="199">
        <v>100</v>
      </c>
      <c r="J521" s="199">
        <v>100</v>
      </c>
      <c r="K521" s="195">
        <f>I521-J521</f>
        <v>0</v>
      </c>
      <c r="L521" s="85" t="s">
        <v>126</v>
      </c>
      <c r="N521" s="18">
        <f t="shared" si="68"/>
        <v>0</v>
      </c>
      <c r="P521" s="5">
        <v>0</v>
      </c>
    </row>
    <row r="522" spans="1:16" ht="46.8" x14ac:dyDescent="0.3">
      <c r="A522" s="269"/>
      <c r="B522" s="87" t="s">
        <v>127</v>
      </c>
      <c r="C522" s="167" t="s">
        <v>128</v>
      </c>
      <c r="D522" s="199" t="s">
        <v>56</v>
      </c>
      <c r="E522" s="199" t="s">
        <v>56</v>
      </c>
      <c r="F522" s="199" t="s">
        <v>56</v>
      </c>
      <c r="G522" s="199" t="s">
        <v>56</v>
      </c>
      <c r="H522" s="199" t="s">
        <v>56</v>
      </c>
      <c r="I522" s="199" t="s">
        <v>56</v>
      </c>
      <c r="J522" s="199" t="s">
        <v>56</v>
      </c>
      <c r="K522" s="195"/>
      <c r="L522" s="85" t="s">
        <v>129</v>
      </c>
      <c r="N522" s="18" t="str">
        <f t="shared" si="68"/>
        <v>-</v>
      </c>
      <c r="P522" s="5">
        <v>0</v>
      </c>
    </row>
    <row r="523" spans="1:16" ht="46.8" x14ac:dyDescent="0.3">
      <c r="A523" s="269"/>
      <c r="B523" s="87" t="s">
        <v>130</v>
      </c>
      <c r="C523" s="167" t="s">
        <v>131</v>
      </c>
      <c r="D523" s="199" t="s">
        <v>56</v>
      </c>
      <c r="E523" s="199" t="s">
        <v>56</v>
      </c>
      <c r="F523" s="199" t="s">
        <v>56</v>
      </c>
      <c r="G523" s="199" t="s">
        <v>56</v>
      </c>
      <c r="H523" s="199" t="s">
        <v>56</v>
      </c>
      <c r="I523" s="199" t="s">
        <v>56</v>
      </c>
      <c r="J523" s="199" t="s">
        <v>56</v>
      </c>
      <c r="K523" s="195"/>
      <c r="L523" s="85" t="s">
        <v>129</v>
      </c>
      <c r="M523" s="1"/>
      <c r="N523" s="18" t="str">
        <f t="shared" si="68"/>
        <v>-</v>
      </c>
      <c r="P523" s="5">
        <v>0</v>
      </c>
    </row>
    <row r="524" spans="1:16" ht="46.8" x14ac:dyDescent="0.3">
      <c r="A524" s="269"/>
      <c r="B524" s="87" t="s">
        <v>132</v>
      </c>
      <c r="C524" s="167" t="s">
        <v>133</v>
      </c>
      <c r="D524" s="199" t="s">
        <v>56</v>
      </c>
      <c r="E524" s="199" t="s">
        <v>56</v>
      </c>
      <c r="F524" s="199" t="s">
        <v>56</v>
      </c>
      <c r="G524" s="199" t="s">
        <v>56</v>
      </c>
      <c r="H524" s="199" t="s">
        <v>56</v>
      </c>
      <c r="I524" s="199" t="s">
        <v>56</v>
      </c>
      <c r="J524" s="199" t="s">
        <v>56</v>
      </c>
      <c r="K524" s="195"/>
      <c r="L524" s="85" t="s">
        <v>129</v>
      </c>
      <c r="M524" s="1"/>
      <c r="N524" s="18" t="str">
        <f t="shared" si="68"/>
        <v>-</v>
      </c>
      <c r="P524" s="5">
        <v>0</v>
      </c>
    </row>
    <row r="525" spans="1:16" ht="46.8" x14ac:dyDescent="0.3">
      <c r="A525" s="269"/>
      <c r="B525" s="87" t="s">
        <v>74</v>
      </c>
      <c r="C525" s="167" t="s">
        <v>134</v>
      </c>
      <c r="D525" s="199">
        <v>100</v>
      </c>
      <c r="E525" s="199">
        <v>100</v>
      </c>
      <c r="F525" s="199">
        <f>E525-D525</f>
        <v>0</v>
      </c>
      <c r="G525" s="199">
        <f>100-E525</f>
        <v>0</v>
      </c>
      <c r="H525" s="199">
        <v>100</v>
      </c>
      <c r="I525" s="199">
        <v>100</v>
      </c>
      <c r="J525" s="199">
        <v>30</v>
      </c>
      <c r="K525" s="195">
        <f>I525-J525</f>
        <v>70</v>
      </c>
      <c r="L525" s="85" t="s">
        <v>315</v>
      </c>
      <c r="M525" s="1"/>
      <c r="N525" s="18"/>
    </row>
    <row r="526" spans="1:16" ht="46.8" x14ac:dyDescent="0.3">
      <c r="A526" s="269"/>
      <c r="B526" s="87" t="s">
        <v>136</v>
      </c>
      <c r="C526" s="167" t="s">
        <v>137</v>
      </c>
      <c r="D526" s="199" t="s">
        <v>56</v>
      </c>
      <c r="E526" s="199" t="s">
        <v>56</v>
      </c>
      <c r="F526" s="199" t="s">
        <v>56</v>
      </c>
      <c r="G526" s="199" t="s">
        <v>56</v>
      </c>
      <c r="H526" s="199" t="s">
        <v>56</v>
      </c>
      <c r="I526" s="199" t="s">
        <v>56</v>
      </c>
      <c r="J526" s="199" t="s">
        <v>56</v>
      </c>
      <c r="K526" s="195"/>
      <c r="L526" s="85" t="s">
        <v>138</v>
      </c>
      <c r="M526" s="1"/>
      <c r="N526" s="18" t="str">
        <f>E526</f>
        <v>-</v>
      </c>
      <c r="P526" s="5">
        <v>0</v>
      </c>
    </row>
    <row r="527" spans="1:16" x14ac:dyDescent="0.3">
      <c r="A527" s="269"/>
      <c r="B527" s="87" t="s">
        <v>139</v>
      </c>
      <c r="C527" s="167" t="s">
        <v>140</v>
      </c>
      <c r="D527" s="195">
        <v>100</v>
      </c>
      <c r="E527" s="195">
        <v>100</v>
      </c>
      <c r="F527" s="195">
        <f t="shared" ref="F527:F536" si="69">E527-D527</f>
        <v>0</v>
      </c>
      <c r="G527" s="195">
        <f>100-E527</f>
        <v>0</v>
      </c>
      <c r="H527" s="195">
        <v>100</v>
      </c>
      <c r="I527" s="195">
        <v>100</v>
      </c>
      <c r="J527" s="195">
        <v>100</v>
      </c>
      <c r="K527" s="195">
        <f t="shared" si="67"/>
        <v>0</v>
      </c>
      <c r="L527" s="85"/>
      <c r="M527" s="1"/>
      <c r="N527" s="22">
        <f>E527</f>
        <v>100</v>
      </c>
      <c r="P527" s="5">
        <v>100</v>
      </c>
    </row>
    <row r="528" spans="1:16" x14ac:dyDescent="0.3">
      <c r="A528" s="269"/>
      <c r="B528" s="90" t="s">
        <v>142</v>
      </c>
      <c r="C528" s="165">
        <v>2</v>
      </c>
      <c r="D528" s="200"/>
      <c r="E528" s="200"/>
      <c r="F528" s="200">
        <f t="shared" si="69"/>
        <v>0</v>
      </c>
      <c r="G528" s="200">
        <f t="shared" ref="G528:G535" si="70">100-E528</f>
        <v>100</v>
      </c>
      <c r="H528" s="203">
        <v>79.2</v>
      </c>
      <c r="I528" s="203">
        <f>(I529+I530+I531+I532+I533+I534+I535+I536+I542+I543+I544+I541)/12</f>
        <v>83.070175438596493</v>
      </c>
      <c r="J528" s="203"/>
      <c r="K528" s="195">
        <f t="shared" si="67"/>
        <v>83.070175438596493</v>
      </c>
      <c r="L528" s="171"/>
      <c r="M528" s="1"/>
      <c r="N528" s="15">
        <f>(N529+N530+N531+N532+N533+N542+N543+N544+N534+N535+N536)/11</f>
        <v>76.985645933014354</v>
      </c>
      <c r="P528" s="16" t="e">
        <f>(P529+P530+P531+P532+P533+P534+P535+P536+P537+#REF!+P538+P539+P540+P541+P543+P542+P544)/17</f>
        <v>#REF!</v>
      </c>
    </row>
    <row r="529" spans="1:16" ht="31.2" x14ac:dyDescent="0.3">
      <c r="A529" s="269"/>
      <c r="B529" s="87" t="s">
        <v>143</v>
      </c>
      <c r="C529" s="167" t="s">
        <v>144</v>
      </c>
      <c r="D529" s="195">
        <v>100</v>
      </c>
      <c r="E529" s="195">
        <v>100</v>
      </c>
      <c r="F529" s="195">
        <f t="shared" si="69"/>
        <v>0</v>
      </c>
      <c r="G529" s="195">
        <f t="shared" si="70"/>
        <v>0</v>
      </c>
      <c r="H529" s="195">
        <v>100</v>
      </c>
      <c r="I529" s="195">
        <f>E529</f>
        <v>100</v>
      </c>
      <c r="J529" s="195">
        <v>87.5</v>
      </c>
      <c r="K529" s="195">
        <f t="shared" si="67"/>
        <v>12.5</v>
      </c>
      <c r="L529" s="85"/>
      <c r="M529" s="1"/>
      <c r="N529" s="18">
        <f>E529</f>
        <v>100</v>
      </c>
      <c r="P529" s="5">
        <v>100</v>
      </c>
    </row>
    <row r="530" spans="1:16" x14ac:dyDescent="0.3">
      <c r="A530" s="269"/>
      <c r="B530" s="87" t="s">
        <v>145</v>
      </c>
      <c r="C530" s="167" t="s">
        <v>146</v>
      </c>
      <c r="D530" s="195">
        <v>99.9</v>
      </c>
      <c r="E530" s="195">
        <v>98.6</v>
      </c>
      <c r="F530" s="195">
        <f t="shared" si="69"/>
        <v>-1.3000000000000114</v>
      </c>
      <c r="G530" s="195">
        <f t="shared" si="70"/>
        <v>1.4000000000000057</v>
      </c>
      <c r="H530" s="195">
        <v>100</v>
      </c>
      <c r="I530" s="195">
        <v>100</v>
      </c>
      <c r="J530" s="195">
        <v>94.3</v>
      </c>
      <c r="K530" s="195">
        <f t="shared" si="67"/>
        <v>5.7000000000000028</v>
      </c>
      <c r="L530" s="85"/>
      <c r="M530" s="1"/>
      <c r="N530" s="23">
        <f>I530</f>
        <v>100</v>
      </c>
      <c r="P530" s="5">
        <v>100</v>
      </c>
    </row>
    <row r="531" spans="1:16" x14ac:dyDescent="0.3">
      <c r="A531" s="269"/>
      <c r="B531" s="87" t="s">
        <v>147</v>
      </c>
      <c r="C531" s="167" t="s">
        <v>148</v>
      </c>
      <c r="D531" s="195">
        <v>495.7</v>
      </c>
      <c r="E531" s="195">
        <v>452.52</v>
      </c>
      <c r="F531" s="195">
        <f t="shared" si="69"/>
        <v>-43.180000000000007</v>
      </c>
      <c r="G531" s="195">
        <f>50-E531</f>
        <v>-402.52</v>
      </c>
      <c r="H531" s="195">
        <v>0</v>
      </c>
      <c r="I531" s="195">
        <v>0</v>
      </c>
      <c r="J531" s="195">
        <v>80.5</v>
      </c>
      <c r="K531" s="195">
        <f t="shared" si="67"/>
        <v>-80.5</v>
      </c>
      <c r="L531" s="85"/>
      <c r="M531" s="1"/>
      <c r="N531" s="22">
        <v>0</v>
      </c>
      <c r="P531" s="5">
        <v>100</v>
      </c>
    </row>
    <row r="532" spans="1:16" ht="31.2" x14ac:dyDescent="0.3">
      <c r="A532" s="269"/>
      <c r="B532" s="87" t="s">
        <v>149</v>
      </c>
      <c r="C532" s="167" t="s">
        <v>150</v>
      </c>
      <c r="D532" s="195">
        <v>2</v>
      </c>
      <c r="E532" s="195">
        <v>0</v>
      </c>
      <c r="F532" s="195">
        <f t="shared" si="69"/>
        <v>-2</v>
      </c>
      <c r="G532" s="195">
        <f>100-E532</f>
        <v>100</v>
      </c>
      <c r="H532" s="195">
        <v>80</v>
      </c>
      <c r="I532" s="195">
        <v>100</v>
      </c>
      <c r="J532" s="195">
        <v>90</v>
      </c>
      <c r="K532" s="195">
        <f t="shared" si="67"/>
        <v>10</v>
      </c>
      <c r="L532" s="85" t="s">
        <v>300</v>
      </c>
      <c r="M532" s="1"/>
      <c r="N532" s="18">
        <f>I532</f>
        <v>100</v>
      </c>
      <c r="P532" s="5">
        <v>100</v>
      </c>
    </row>
    <row r="533" spans="1:16" ht="31.2" x14ac:dyDescent="0.3">
      <c r="A533" s="269"/>
      <c r="B533" s="87" t="s">
        <v>151</v>
      </c>
      <c r="C533" s="167" t="s">
        <v>152</v>
      </c>
      <c r="D533" s="195">
        <v>11</v>
      </c>
      <c r="E533" s="195">
        <v>11</v>
      </c>
      <c r="F533" s="195">
        <f t="shared" si="69"/>
        <v>0</v>
      </c>
      <c r="G533" s="195">
        <f>0-E533</f>
        <v>-11</v>
      </c>
      <c r="H533" s="195">
        <v>0</v>
      </c>
      <c r="I533" s="195">
        <v>0</v>
      </c>
      <c r="J533" s="195">
        <v>5</v>
      </c>
      <c r="K533" s="195">
        <f t="shared" si="67"/>
        <v>-5</v>
      </c>
      <c r="L533" s="85"/>
      <c r="M533" s="6"/>
      <c r="N533" s="23">
        <v>0</v>
      </c>
      <c r="P533" s="5">
        <v>100</v>
      </c>
    </row>
    <row r="534" spans="1:16" ht="62.4" x14ac:dyDescent="0.3">
      <c r="A534" s="269"/>
      <c r="B534" s="87" t="s">
        <v>289</v>
      </c>
      <c r="C534" s="167" t="s">
        <v>153</v>
      </c>
      <c r="D534" s="195">
        <v>100</v>
      </c>
      <c r="E534" s="195">
        <v>100</v>
      </c>
      <c r="F534" s="195">
        <f t="shared" si="69"/>
        <v>0</v>
      </c>
      <c r="G534" s="195">
        <f t="shared" si="70"/>
        <v>0</v>
      </c>
      <c r="H534" s="195">
        <v>100</v>
      </c>
      <c r="I534" s="195">
        <v>100</v>
      </c>
      <c r="J534" s="195">
        <v>100</v>
      </c>
      <c r="K534" s="195">
        <f t="shared" si="67"/>
        <v>0</v>
      </c>
      <c r="L534" s="85"/>
      <c r="M534" s="1"/>
      <c r="N534" s="18">
        <f>E534</f>
        <v>100</v>
      </c>
      <c r="P534" s="5">
        <v>100</v>
      </c>
    </row>
    <row r="535" spans="1:16" ht="62.4" x14ac:dyDescent="0.3">
      <c r="A535" s="269"/>
      <c r="B535" s="87" t="s">
        <v>290</v>
      </c>
      <c r="C535" s="167" t="s">
        <v>154</v>
      </c>
      <c r="D535" s="195">
        <v>100</v>
      </c>
      <c r="E535" s="195">
        <v>100</v>
      </c>
      <c r="F535" s="195">
        <f t="shared" si="69"/>
        <v>0</v>
      </c>
      <c r="G535" s="195">
        <f t="shared" si="70"/>
        <v>0</v>
      </c>
      <c r="H535" s="195">
        <v>100</v>
      </c>
      <c r="I535" s="195">
        <v>100</v>
      </c>
      <c r="J535" s="195">
        <v>100</v>
      </c>
      <c r="K535" s="195">
        <f t="shared" si="67"/>
        <v>0</v>
      </c>
      <c r="L535" s="85"/>
      <c r="M535" s="1"/>
      <c r="N535" s="18">
        <f>E535</f>
        <v>100</v>
      </c>
      <c r="P535" s="5">
        <v>100</v>
      </c>
    </row>
    <row r="536" spans="1:16" ht="62.4" x14ac:dyDescent="0.3">
      <c r="A536" s="269"/>
      <c r="B536" s="87" t="s">
        <v>155</v>
      </c>
      <c r="C536" s="167" t="s">
        <v>156</v>
      </c>
      <c r="D536" s="195">
        <v>87</v>
      </c>
      <c r="E536" s="195">
        <v>92</v>
      </c>
      <c r="F536" s="195">
        <f t="shared" si="69"/>
        <v>5</v>
      </c>
      <c r="G536" s="195">
        <f>95-E536</f>
        <v>3</v>
      </c>
      <c r="H536" s="195">
        <v>91.6</v>
      </c>
      <c r="I536" s="204">
        <f>(1-(95-E536)/95)*100</f>
        <v>96.84210526315789</v>
      </c>
      <c r="J536" s="195">
        <v>96.5</v>
      </c>
      <c r="K536" s="195">
        <f t="shared" si="67"/>
        <v>0.34210526315789025</v>
      </c>
      <c r="L536" s="85"/>
      <c r="M536" s="1"/>
      <c r="N536" s="23">
        <f>(1-((95-E536)/95))*100</f>
        <v>96.84210526315789</v>
      </c>
      <c r="P536" s="5">
        <v>100</v>
      </c>
    </row>
    <row r="537" spans="1:16" ht="46.8" x14ac:dyDescent="0.3">
      <c r="A537" s="269"/>
      <c r="B537" s="87" t="s">
        <v>158</v>
      </c>
      <c r="C537" s="167" t="s">
        <v>159</v>
      </c>
      <c r="D537" s="199" t="s">
        <v>56</v>
      </c>
      <c r="E537" s="199" t="s">
        <v>56</v>
      </c>
      <c r="F537" s="199" t="s">
        <v>56</v>
      </c>
      <c r="G537" s="199" t="s">
        <v>56</v>
      </c>
      <c r="H537" s="199" t="s">
        <v>56</v>
      </c>
      <c r="I537" s="199" t="s">
        <v>56</v>
      </c>
      <c r="J537" s="199" t="s">
        <v>56</v>
      </c>
      <c r="K537" s="195"/>
      <c r="L537" s="85" t="s">
        <v>160</v>
      </c>
      <c r="M537" s="1"/>
      <c r="N537" s="22" t="str">
        <f>E537</f>
        <v>-</v>
      </c>
      <c r="P537" s="5">
        <v>0</v>
      </c>
    </row>
    <row r="538" spans="1:16" ht="31.2" x14ac:dyDescent="0.3">
      <c r="A538" s="269"/>
      <c r="B538" s="87" t="s">
        <v>161</v>
      </c>
      <c r="C538" s="167" t="s">
        <v>162</v>
      </c>
      <c r="D538" s="199" t="s">
        <v>56</v>
      </c>
      <c r="E538" s="199" t="s">
        <v>56</v>
      </c>
      <c r="F538" s="199" t="s">
        <v>56</v>
      </c>
      <c r="G538" s="199" t="s">
        <v>56</v>
      </c>
      <c r="H538" s="199" t="s">
        <v>56</v>
      </c>
      <c r="I538" s="199" t="s">
        <v>56</v>
      </c>
      <c r="J538" s="199" t="s">
        <v>56</v>
      </c>
      <c r="K538" s="195"/>
      <c r="L538" s="85" t="s">
        <v>163</v>
      </c>
      <c r="M538" s="1"/>
      <c r="N538" s="22" t="str">
        <f>E538</f>
        <v>-</v>
      </c>
      <c r="P538" s="5">
        <v>0</v>
      </c>
    </row>
    <row r="539" spans="1:16" ht="31.2" x14ac:dyDescent="0.3">
      <c r="A539" s="269"/>
      <c r="B539" s="87" t="s">
        <v>164</v>
      </c>
      <c r="C539" s="167" t="s">
        <v>165</v>
      </c>
      <c r="D539" s="199" t="s">
        <v>56</v>
      </c>
      <c r="E539" s="199" t="s">
        <v>56</v>
      </c>
      <c r="F539" s="199" t="s">
        <v>56</v>
      </c>
      <c r="G539" s="199" t="s">
        <v>56</v>
      </c>
      <c r="H539" s="199" t="s">
        <v>56</v>
      </c>
      <c r="I539" s="199" t="s">
        <v>56</v>
      </c>
      <c r="J539" s="199" t="s">
        <v>56</v>
      </c>
      <c r="K539" s="195"/>
      <c r="L539" s="169" t="s">
        <v>166</v>
      </c>
      <c r="M539" s="1"/>
      <c r="N539" s="22" t="str">
        <f>E539</f>
        <v>-</v>
      </c>
      <c r="P539" s="5">
        <v>0</v>
      </c>
    </row>
    <row r="540" spans="1:16" ht="31.2" x14ac:dyDescent="0.3">
      <c r="A540" s="269"/>
      <c r="B540" s="87" t="s">
        <v>167</v>
      </c>
      <c r="C540" s="167" t="s">
        <v>168</v>
      </c>
      <c r="D540" s="199" t="s">
        <v>56</v>
      </c>
      <c r="E540" s="199" t="s">
        <v>56</v>
      </c>
      <c r="F540" s="199" t="s">
        <v>56</v>
      </c>
      <c r="G540" s="199" t="s">
        <v>56</v>
      </c>
      <c r="H540" s="199" t="s">
        <v>56</v>
      </c>
      <c r="I540" s="199" t="s">
        <v>56</v>
      </c>
      <c r="J540" s="199" t="s">
        <v>56</v>
      </c>
      <c r="K540" s="195"/>
      <c r="L540" s="169" t="s">
        <v>166</v>
      </c>
      <c r="M540" s="1"/>
      <c r="N540" s="22" t="str">
        <f>E540</f>
        <v>-</v>
      </c>
      <c r="P540" s="5">
        <v>0</v>
      </c>
    </row>
    <row r="541" spans="1:16" ht="62.4" x14ac:dyDescent="0.3">
      <c r="A541" s="269"/>
      <c r="B541" s="87" t="s">
        <v>169</v>
      </c>
      <c r="C541" s="167" t="s">
        <v>170</v>
      </c>
      <c r="D541" s="199">
        <v>90.9</v>
      </c>
      <c r="E541" s="199">
        <v>100</v>
      </c>
      <c r="F541" s="195">
        <f>E541-D541</f>
        <v>9.0999999999999943</v>
      </c>
      <c r="G541" s="195">
        <f t="shared" ref="G541" si="71">100-E541</f>
        <v>0</v>
      </c>
      <c r="H541" s="195">
        <v>70</v>
      </c>
      <c r="I541" s="195">
        <v>100</v>
      </c>
      <c r="J541" s="199">
        <v>90</v>
      </c>
      <c r="K541" s="195">
        <f t="shared" ref="K541:K542" si="72">I541-J541</f>
        <v>10</v>
      </c>
      <c r="L541" s="180" t="s">
        <v>374</v>
      </c>
      <c r="M541" s="1"/>
      <c r="N541" s="22">
        <f>E541</f>
        <v>100</v>
      </c>
      <c r="P541" s="5">
        <v>0</v>
      </c>
    </row>
    <row r="542" spans="1:16" ht="46.8" x14ac:dyDescent="0.3">
      <c r="A542" s="269"/>
      <c r="B542" s="87" t="s">
        <v>172</v>
      </c>
      <c r="C542" s="167" t="s">
        <v>173</v>
      </c>
      <c r="D542" s="199">
        <v>0</v>
      </c>
      <c r="E542" s="199">
        <v>0</v>
      </c>
      <c r="F542" s="199">
        <v>0</v>
      </c>
      <c r="G542" s="199">
        <f>5-E542</f>
        <v>5</v>
      </c>
      <c r="H542" s="199">
        <v>100</v>
      </c>
      <c r="I542" s="199">
        <v>100</v>
      </c>
      <c r="J542" s="199">
        <v>83.3</v>
      </c>
      <c r="K542" s="195">
        <f t="shared" si="72"/>
        <v>16.700000000000003</v>
      </c>
      <c r="L542" s="182" t="s">
        <v>304</v>
      </c>
      <c r="M542" s="1"/>
      <c r="N542" s="24">
        <v>100</v>
      </c>
      <c r="P542" s="5">
        <v>100</v>
      </c>
    </row>
    <row r="543" spans="1:16" ht="46.8" x14ac:dyDescent="0.3">
      <c r="A543" s="269"/>
      <c r="B543" s="87" t="s">
        <v>174</v>
      </c>
      <c r="C543" s="167" t="s">
        <v>175</v>
      </c>
      <c r="D543" s="202">
        <v>0.2</v>
      </c>
      <c r="E543" s="202">
        <v>0.22</v>
      </c>
      <c r="F543" s="195">
        <f t="shared" ref="F543:F551" si="73">E543-D543</f>
        <v>1.999999999999999E-2</v>
      </c>
      <c r="G543" s="195">
        <f>5-E543</f>
        <v>4.78</v>
      </c>
      <c r="H543" s="195">
        <v>100</v>
      </c>
      <c r="I543" s="195">
        <v>100</v>
      </c>
      <c r="J543" s="195">
        <v>100</v>
      </c>
      <c r="K543" s="195">
        <f t="shared" si="67"/>
        <v>0</v>
      </c>
      <c r="L543" s="184" t="s">
        <v>368</v>
      </c>
      <c r="M543" s="1"/>
      <c r="N543" s="25">
        <v>100</v>
      </c>
      <c r="P543" s="5">
        <v>100</v>
      </c>
    </row>
    <row r="544" spans="1:16" ht="31.2" x14ac:dyDescent="0.3">
      <c r="A544" s="269"/>
      <c r="B544" s="87" t="s">
        <v>176</v>
      </c>
      <c r="C544" s="167" t="s">
        <v>177</v>
      </c>
      <c r="D544" s="197">
        <v>0</v>
      </c>
      <c r="E544" s="197">
        <v>0</v>
      </c>
      <c r="F544" s="195">
        <f t="shared" si="73"/>
        <v>0</v>
      </c>
      <c r="G544" s="195">
        <f>0-E544</f>
        <v>0</v>
      </c>
      <c r="H544" s="195">
        <v>100</v>
      </c>
      <c r="I544" s="195">
        <v>100</v>
      </c>
      <c r="J544" s="195">
        <v>73.599999999999994</v>
      </c>
      <c r="K544" s="195">
        <f t="shared" si="67"/>
        <v>26.400000000000006</v>
      </c>
      <c r="L544" s="184" t="s">
        <v>331</v>
      </c>
      <c r="M544" s="1"/>
      <c r="N544" s="25">
        <v>50</v>
      </c>
      <c r="P544" s="5">
        <v>100</v>
      </c>
    </row>
    <row r="545" spans="1:16" ht="15.75" customHeight="1" x14ac:dyDescent="0.3">
      <c r="A545" s="269"/>
      <c r="B545" s="90" t="s">
        <v>178</v>
      </c>
      <c r="C545" s="165">
        <v>3</v>
      </c>
      <c r="D545" s="200"/>
      <c r="E545" s="200"/>
      <c r="F545" s="200">
        <f t="shared" si="73"/>
        <v>0</v>
      </c>
      <c r="G545" s="200">
        <f t="shared" ref="G545:G555" si="74">100-E545</f>
        <v>100</v>
      </c>
      <c r="H545" s="201">
        <f>(H546+H547+H548+H549)/4</f>
        <v>86.7</v>
      </c>
      <c r="I545" s="201">
        <f>(I546+I547+I548+I549)/4</f>
        <v>87.5</v>
      </c>
      <c r="J545" s="201"/>
      <c r="K545" s="195">
        <f t="shared" si="67"/>
        <v>87.5</v>
      </c>
      <c r="L545" s="171"/>
      <c r="M545" s="1"/>
      <c r="N545" s="15">
        <f>(N546+N547+N548+N549)/4</f>
        <v>87.5</v>
      </c>
    </row>
    <row r="546" spans="1:16" ht="63" customHeight="1" x14ac:dyDescent="0.3">
      <c r="A546" s="269"/>
      <c r="B546" s="87" t="s">
        <v>179</v>
      </c>
      <c r="C546" s="167" t="s">
        <v>180</v>
      </c>
      <c r="D546" s="195">
        <v>100</v>
      </c>
      <c r="E546" s="195">
        <v>100</v>
      </c>
      <c r="F546" s="195">
        <f t="shared" si="73"/>
        <v>0</v>
      </c>
      <c r="G546" s="195">
        <f t="shared" si="74"/>
        <v>0</v>
      </c>
      <c r="H546" s="195">
        <v>100</v>
      </c>
      <c r="I546" s="195">
        <v>100</v>
      </c>
      <c r="J546" s="195">
        <v>100</v>
      </c>
      <c r="K546" s="195">
        <f t="shared" si="67"/>
        <v>0</v>
      </c>
      <c r="L546" s="185" t="s">
        <v>369</v>
      </c>
      <c r="M546" s="1"/>
      <c r="N546" s="18">
        <f>E546</f>
        <v>100</v>
      </c>
      <c r="P546" s="5">
        <v>100</v>
      </c>
    </row>
    <row r="547" spans="1:16" ht="78.75" customHeight="1" x14ac:dyDescent="0.3">
      <c r="A547" s="269"/>
      <c r="B547" s="87" t="s">
        <v>181</v>
      </c>
      <c r="C547" s="167" t="s">
        <v>182</v>
      </c>
      <c r="D547" s="195">
        <v>100</v>
      </c>
      <c r="E547" s="195">
        <v>100</v>
      </c>
      <c r="F547" s="195">
        <f t="shared" si="73"/>
        <v>0</v>
      </c>
      <c r="G547" s="195">
        <f t="shared" si="74"/>
        <v>0</v>
      </c>
      <c r="H547" s="195">
        <v>100</v>
      </c>
      <c r="I547" s="195">
        <v>100</v>
      </c>
      <c r="J547" s="195">
        <v>100</v>
      </c>
      <c r="K547" s="195">
        <f t="shared" si="67"/>
        <v>0</v>
      </c>
      <c r="L547" s="85"/>
      <c r="M547" s="1"/>
      <c r="N547" s="22">
        <f>E547</f>
        <v>100</v>
      </c>
      <c r="P547" s="5">
        <v>100</v>
      </c>
    </row>
    <row r="548" spans="1:16" ht="63" customHeight="1" x14ac:dyDescent="0.3">
      <c r="A548" s="269"/>
      <c r="B548" s="87" t="s">
        <v>183</v>
      </c>
      <c r="C548" s="167" t="s">
        <v>184</v>
      </c>
      <c r="D548" s="197">
        <v>96.8</v>
      </c>
      <c r="E548" s="197">
        <v>100</v>
      </c>
      <c r="F548" s="195">
        <f t="shared" si="73"/>
        <v>3.2000000000000028</v>
      </c>
      <c r="G548" s="195">
        <f t="shared" si="74"/>
        <v>0</v>
      </c>
      <c r="H548" s="197">
        <v>96.8</v>
      </c>
      <c r="I548" s="197">
        <v>100</v>
      </c>
      <c r="J548" s="195">
        <v>66.5</v>
      </c>
      <c r="K548" s="195">
        <f t="shared" si="67"/>
        <v>33.5</v>
      </c>
      <c r="L548" s="181" t="s">
        <v>358</v>
      </c>
      <c r="M548" s="1"/>
      <c r="N548" s="18">
        <f>E548</f>
        <v>100</v>
      </c>
      <c r="P548" s="5">
        <v>100</v>
      </c>
    </row>
    <row r="549" spans="1:16" ht="78.75" customHeight="1" x14ac:dyDescent="0.3">
      <c r="A549" s="269"/>
      <c r="B549" s="87" t="s">
        <v>185</v>
      </c>
      <c r="C549" s="167" t="s">
        <v>186</v>
      </c>
      <c r="D549" s="197">
        <v>87.3</v>
      </c>
      <c r="E549" s="197">
        <v>92.2</v>
      </c>
      <c r="F549" s="195">
        <f t="shared" si="73"/>
        <v>4.9000000000000057</v>
      </c>
      <c r="G549" s="195">
        <f>100-E549</f>
        <v>7.7999999999999972</v>
      </c>
      <c r="H549" s="195">
        <v>50</v>
      </c>
      <c r="I549" s="195">
        <v>50</v>
      </c>
      <c r="J549" s="195">
        <v>36.4</v>
      </c>
      <c r="K549" s="195">
        <f t="shared" si="67"/>
        <v>13.600000000000001</v>
      </c>
      <c r="L549" s="217" t="s">
        <v>347</v>
      </c>
      <c r="M549" s="1"/>
      <c r="N549" s="22">
        <v>50</v>
      </c>
      <c r="P549" s="5">
        <v>100</v>
      </c>
    </row>
    <row r="550" spans="1:16" ht="15.75" customHeight="1" x14ac:dyDescent="0.3">
      <c r="A550" s="269"/>
      <c r="B550" s="90" t="s">
        <v>187</v>
      </c>
      <c r="C550" s="165">
        <v>4</v>
      </c>
      <c r="D550" s="200"/>
      <c r="E550" s="200"/>
      <c r="F550" s="200">
        <f t="shared" si="73"/>
        <v>0</v>
      </c>
      <c r="G550" s="200">
        <f t="shared" si="74"/>
        <v>100</v>
      </c>
      <c r="H550" s="201">
        <v>100</v>
      </c>
      <c r="I550" s="201">
        <v>100</v>
      </c>
      <c r="J550" s="201"/>
      <c r="K550" s="195">
        <f t="shared" si="67"/>
        <v>100</v>
      </c>
      <c r="L550" s="171"/>
      <c r="M550" s="1"/>
      <c r="N550" s="15">
        <f>(N551)/1</f>
        <v>100</v>
      </c>
      <c r="P550" s="26">
        <f>(P551+P552)/2</f>
        <v>50</v>
      </c>
    </row>
    <row r="551" spans="1:16" ht="78.75" customHeight="1" x14ac:dyDescent="0.3">
      <c r="A551" s="269"/>
      <c r="B551" s="87" t="s">
        <v>188</v>
      </c>
      <c r="C551" s="167" t="s">
        <v>189</v>
      </c>
      <c r="D551" s="195">
        <v>100</v>
      </c>
      <c r="E551" s="195">
        <v>100</v>
      </c>
      <c r="F551" s="195">
        <f t="shared" si="73"/>
        <v>0</v>
      </c>
      <c r="G551" s="195">
        <f t="shared" si="74"/>
        <v>0</v>
      </c>
      <c r="H551" s="195">
        <v>100</v>
      </c>
      <c r="I551" s="195">
        <v>100</v>
      </c>
      <c r="J551" s="195">
        <v>100</v>
      </c>
      <c r="K551" s="195">
        <f t="shared" si="67"/>
        <v>0</v>
      </c>
      <c r="L551" s="85" t="s">
        <v>334</v>
      </c>
      <c r="M551" s="1"/>
      <c r="N551" s="18">
        <f>E551</f>
        <v>100</v>
      </c>
      <c r="P551" s="5">
        <v>100</v>
      </c>
    </row>
    <row r="552" spans="1:16" ht="31.5" customHeight="1" x14ac:dyDescent="0.3">
      <c r="A552" s="269"/>
      <c r="B552" s="87" t="s">
        <v>190</v>
      </c>
      <c r="C552" s="167" t="s">
        <v>191</v>
      </c>
      <c r="D552" s="199" t="s">
        <v>56</v>
      </c>
      <c r="E552" s="199" t="s">
        <v>56</v>
      </c>
      <c r="F552" s="199" t="s">
        <v>56</v>
      </c>
      <c r="G552" s="199" t="s">
        <v>56</v>
      </c>
      <c r="H552" s="199" t="s">
        <v>56</v>
      </c>
      <c r="I552" s="199" t="s">
        <v>56</v>
      </c>
      <c r="J552" s="199" t="s">
        <v>56</v>
      </c>
      <c r="K552" s="199" t="s">
        <v>56</v>
      </c>
      <c r="L552" s="85" t="s">
        <v>192</v>
      </c>
      <c r="M552" s="1"/>
      <c r="N552" s="18" t="str">
        <f>E552</f>
        <v>-</v>
      </c>
      <c r="P552" s="5">
        <v>0</v>
      </c>
    </row>
    <row r="553" spans="1:16" ht="15.75" customHeight="1" x14ac:dyDescent="0.3">
      <c r="A553" s="269"/>
      <c r="B553" s="90" t="s">
        <v>193</v>
      </c>
      <c r="C553" s="165">
        <v>5</v>
      </c>
      <c r="D553" s="200"/>
      <c r="E553" s="200"/>
      <c r="F553" s="200">
        <f>E553-D553</f>
        <v>0</v>
      </c>
      <c r="G553" s="200">
        <f t="shared" si="74"/>
        <v>100</v>
      </c>
      <c r="H553" s="200">
        <f>(H554+H555)/2</f>
        <v>95</v>
      </c>
      <c r="I553" s="203">
        <f>(I554+I555)/2</f>
        <v>92.85</v>
      </c>
      <c r="J553" s="203"/>
      <c r="K553" s="195">
        <f t="shared" si="67"/>
        <v>92.85</v>
      </c>
      <c r="L553" s="171"/>
      <c r="M553" s="1"/>
      <c r="N553" s="15">
        <f>(N554+N555)/2</f>
        <v>92.85</v>
      </c>
      <c r="P553" s="26">
        <f>(P554+P555)/2</f>
        <v>100</v>
      </c>
    </row>
    <row r="554" spans="1:16" ht="47.25" customHeight="1" x14ac:dyDescent="0.3">
      <c r="A554" s="269"/>
      <c r="B554" s="87" t="s">
        <v>194</v>
      </c>
      <c r="C554" s="167" t="s">
        <v>195</v>
      </c>
      <c r="D554" s="195">
        <v>90</v>
      </c>
      <c r="E554" s="195">
        <v>85.7</v>
      </c>
      <c r="F554" s="195">
        <f>E554-D554</f>
        <v>-4.2999999999999972</v>
      </c>
      <c r="G554" s="195">
        <f t="shared" si="74"/>
        <v>14.299999999999997</v>
      </c>
      <c r="H554" s="195">
        <v>90</v>
      </c>
      <c r="I554" s="195">
        <v>85.7</v>
      </c>
      <c r="J554" s="195">
        <v>91.3</v>
      </c>
      <c r="K554" s="195">
        <f t="shared" si="67"/>
        <v>-5.5999999999999943</v>
      </c>
      <c r="L554" s="85" t="s">
        <v>341</v>
      </c>
      <c r="M554" s="1"/>
      <c r="N554" s="18">
        <f>E554</f>
        <v>85.7</v>
      </c>
      <c r="P554" s="5">
        <v>100</v>
      </c>
    </row>
    <row r="555" spans="1:16" ht="31.5" customHeight="1" x14ac:dyDescent="0.3">
      <c r="A555" s="270"/>
      <c r="B555" s="91" t="s">
        <v>196</v>
      </c>
      <c r="C555" s="237" t="s">
        <v>197</v>
      </c>
      <c r="D555" s="212">
        <v>100</v>
      </c>
      <c r="E555" s="212">
        <v>100</v>
      </c>
      <c r="F555" s="212">
        <f>E555-D555</f>
        <v>0</v>
      </c>
      <c r="G555" s="212">
        <f t="shared" si="74"/>
        <v>0</v>
      </c>
      <c r="H555" s="212">
        <v>100</v>
      </c>
      <c r="I555" s="212">
        <v>100</v>
      </c>
      <c r="J555" s="195">
        <v>98.6</v>
      </c>
      <c r="K555" s="212">
        <f t="shared" si="67"/>
        <v>1.4000000000000057</v>
      </c>
      <c r="L555" s="160" t="s">
        <v>198</v>
      </c>
      <c r="M555" s="1"/>
      <c r="N555" s="18">
        <f>E555</f>
        <v>100</v>
      </c>
      <c r="P555" s="5">
        <v>100</v>
      </c>
    </row>
    <row r="556" spans="1:16" x14ac:dyDescent="0.3">
      <c r="A556" s="80" t="s">
        <v>202</v>
      </c>
      <c r="B556" s="92"/>
      <c r="C556" s="113"/>
      <c r="D556" s="213"/>
      <c r="E556" s="213"/>
      <c r="F556" s="213"/>
      <c r="G556" s="213"/>
      <c r="H556" s="214">
        <f>(H553+H550+H545+H528+H507)/5</f>
        <v>89.153749999999988</v>
      </c>
      <c r="I556" s="214">
        <f>(I553+I550+I545+I528+I507)/5</f>
        <v>90.641535087719305</v>
      </c>
      <c r="J556" s="213"/>
      <c r="K556" s="213"/>
      <c r="L556" s="170"/>
      <c r="M556" s="1"/>
      <c r="N556" s="27"/>
    </row>
    <row r="557" spans="1:16" ht="30" customHeight="1" x14ac:dyDescent="0.3">
      <c r="A557" s="81" t="s">
        <v>235</v>
      </c>
      <c r="B557" s="93"/>
      <c r="C557" s="93"/>
      <c r="D557" s="215"/>
      <c r="E557" s="215"/>
      <c r="F557" s="215"/>
      <c r="G557" s="215"/>
      <c r="H557" s="216">
        <f>(H556+H506+H456+H406+H356+H306+H256+H206+H156+H106+H56)/11</f>
        <v>78.53173593073592</v>
      </c>
      <c r="I557" s="216">
        <f>(I556+I506+I456+I406+I356+I306+I256+I206+I156+I106+I56)/11</f>
        <v>83.769861563874713</v>
      </c>
      <c r="J557" s="215"/>
      <c r="K557" s="215"/>
      <c r="L557" s="179"/>
      <c r="M557" s="39" t="e">
        <f>(M507+M457+M407+M357+M307+M257+M207+M157+M107+M57+M7)/11</f>
        <v>#REF!</v>
      </c>
      <c r="N557" s="40" t="s">
        <v>236</v>
      </c>
    </row>
    <row r="558" spans="1:16" x14ac:dyDescent="0.3">
      <c r="M558" s="41" t="e">
        <f>(N7+N57+N107+N157+N207+N257+N307+N357+N407+N457+N507)/11</f>
        <v>#VALUE!</v>
      </c>
      <c r="N558" s="42" t="s">
        <v>237</v>
      </c>
    </row>
    <row r="559" spans="1:16" x14ac:dyDescent="0.3">
      <c r="H559" s="231"/>
      <c r="M559" s="41" t="e">
        <f>(N28+N78+N128+N178+N228+N278+N328+N378+N428+N478+N528)/11</f>
        <v>#VALUE!</v>
      </c>
      <c r="N559" s="42" t="s">
        <v>238</v>
      </c>
    </row>
    <row r="560" spans="1:16" x14ac:dyDescent="0.3">
      <c r="M560" s="41">
        <f>(N45+N95+N145+N195+N245+N295+N345+N395+N445+N495+N545)/11</f>
        <v>72.311363636363637</v>
      </c>
      <c r="N560" s="42" t="s">
        <v>239</v>
      </c>
    </row>
    <row r="561" spans="5:14" x14ac:dyDescent="0.3">
      <c r="M561" s="41" t="e">
        <f>(N50+N100+N150+N200+N250+N300+N350+N400+N450+N500+N550)/11</f>
        <v>#VALUE!</v>
      </c>
      <c r="N561" s="42" t="s">
        <v>240</v>
      </c>
    </row>
    <row r="562" spans="5:14" x14ac:dyDescent="0.3">
      <c r="M562" s="41" t="e">
        <f>(N53+N103+N153+N203+N303+N353+N403+N453+N503+N553)/10</f>
        <v>#VALUE!</v>
      </c>
      <c r="N562" s="42" t="s">
        <v>241</v>
      </c>
    </row>
    <row r="563" spans="5:14" x14ac:dyDescent="0.3">
      <c r="M563" s="20"/>
    </row>
    <row r="564" spans="5:14" x14ac:dyDescent="0.3">
      <c r="E564" s="232"/>
      <c r="N564" s="43"/>
    </row>
    <row r="565" spans="5:14" x14ac:dyDescent="0.3">
      <c r="N565" s="44"/>
    </row>
  </sheetData>
  <sheetProtection selectLockedCells="1" selectUnlockedCells="1"/>
  <autoFilter ref="A6:N562"/>
  <mergeCells count="13">
    <mergeCell ref="A157:A205"/>
    <mergeCell ref="A207:A255"/>
    <mergeCell ref="A507:A555"/>
    <mergeCell ref="A257:A305"/>
    <mergeCell ref="A307:A355"/>
    <mergeCell ref="A357:A405"/>
    <mergeCell ref="A407:A455"/>
    <mergeCell ref="A457:A505"/>
    <mergeCell ref="L54:L55"/>
    <mergeCell ref="A2:K2"/>
    <mergeCell ref="A7:A55"/>
    <mergeCell ref="A57:A105"/>
    <mergeCell ref="A107:A155"/>
  </mergeCells>
  <pageMargins left="0.39370078740157483" right="0.19685039370078741" top="0.19685039370078741" bottom="0.19685039370078741" header="0.31496062992125984" footer="0.31496062992125984"/>
  <pageSetup paperSize="9" scale="50" firstPageNumber="0" fitToHeight="100" orientation="landscape" horizontalDpi="300" verticalDpi="300" r:id="rId1"/>
  <headerFooter alignWithMargins="0"/>
  <rowBreaks count="2" manualBreakCount="2">
    <brk id="510" max="11" man="1"/>
    <brk id="53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S22"/>
  <sheetViews>
    <sheetView tabSelected="1" view="pageBreakPreview" topLeftCell="A4" zoomScale="112" zoomScaleNormal="42" zoomScaleSheetLayoutView="112" workbookViewId="0">
      <pane xSplit="2" ySplit="1" topLeftCell="C5" activePane="bottomRight" state="frozen"/>
      <selection activeCell="A4" sqref="A4"/>
      <selection pane="topRight" activeCell="C4" sqref="C4"/>
      <selection pane="bottomLeft" activeCell="A5" sqref="A5"/>
      <selection pane="bottomRight" activeCell="I25" sqref="I25"/>
    </sheetView>
  </sheetViews>
  <sheetFormatPr defaultColWidth="9.109375" defaultRowHeight="13.8" x14ac:dyDescent="0.25"/>
  <cols>
    <col min="1" max="1" width="3.88671875" style="52" customWidth="1"/>
    <col min="2" max="2" width="41" style="52" customWidth="1"/>
    <col min="3" max="3" width="10.109375" style="52" customWidth="1"/>
    <col min="4" max="4" width="9.33203125" style="53" customWidth="1"/>
    <col min="5" max="5" width="9.6640625" style="52" customWidth="1"/>
    <col min="6" max="6" width="9.33203125" style="53" customWidth="1"/>
    <col min="7" max="7" width="13.5546875" style="52" customWidth="1"/>
    <col min="8" max="8" width="9.109375" style="52" customWidth="1"/>
    <col min="9" max="9" width="9.44140625" style="52" customWidth="1"/>
    <col min="10" max="10" width="13.6640625" style="52" customWidth="1"/>
    <col min="11" max="11" width="11.5546875" style="52" customWidth="1"/>
    <col min="12" max="12" width="10" style="52" customWidth="1"/>
    <col min="13" max="13" width="11" style="52" customWidth="1"/>
    <col min="14" max="14" width="9.6640625" style="52" customWidth="1"/>
    <col min="15" max="15" width="8.5546875" style="52" customWidth="1"/>
    <col min="16" max="17" width="11.33203125" style="52" customWidth="1"/>
    <col min="18" max="18" width="10.88671875" style="52" customWidth="1"/>
    <col min="19" max="19" width="16.109375" style="52" customWidth="1"/>
    <col min="20" max="20" width="11.6640625" style="52" customWidth="1"/>
    <col min="21" max="21" width="11.33203125" style="52" customWidth="1"/>
    <col min="22" max="22" width="11.6640625" style="52" customWidth="1"/>
    <col min="23" max="23" width="8.6640625" style="52" customWidth="1"/>
    <col min="24" max="24" width="9.5546875" style="52" customWidth="1"/>
    <col min="25" max="25" width="11.109375" style="52" customWidth="1"/>
    <col min="26" max="26" width="9" style="52" customWidth="1"/>
    <col min="27" max="27" width="9.44140625" style="52" customWidth="1"/>
    <col min="28" max="29" width="15.109375" style="52" customWidth="1"/>
    <col min="30" max="30" width="9.44140625" style="52" customWidth="1"/>
    <col min="31" max="31" width="11.33203125" style="52" customWidth="1"/>
    <col min="32" max="32" width="8.6640625" style="52" customWidth="1"/>
    <col min="33" max="33" width="8.33203125" style="52" customWidth="1"/>
    <col min="34" max="34" width="18.5546875" style="52" customWidth="1"/>
    <col min="35" max="35" width="14.44140625" style="52" customWidth="1"/>
    <col min="36" max="36" width="11.88671875" style="52" customWidth="1"/>
    <col min="37" max="37" width="16" style="52" customWidth="1"/>
    <col min="38" max="39" width="12.109375" style="52" customWidth="1"/>
    <col min="40" max="40" width="12.33203125" style="52" customWidth="1"/>
    <col min="41" max="41" width="10.88671875" style="52" customWidth="1"/>
    <col min="42" max="42" width="8.44140625" style="52" customWidth="1"/>
    <col min="43" max="43" width="11.6640625" style="52" customWidth="1"/>
    <col min="44" max="44" width="8.44140625" style="52" customWidth="1"/>
    <col min="45" max="45" width="8.109375" style="52" customWidth="1"/>
    <col min="46" max="46" width="11.5546875" style="50" customWidth="1"/>
    <col min="47" max="47" width="9.5546875" style="50" customWidth="1"/>
    <col min="48" max="48" width="9.109375" style="50" customWidth="1"/>
    <col min="49" max="49" width="13" style="52" customWidth="1"/>
    <col min="50" max="50" width="9.33203125" style="52" customWidth="1"/>
    <col min="51" max="51" width="10.109375" style="52" customWidth="1"/>
    <col min="52" max="52" width="16.44140625" style="52" customWidth="1"/>
    <col min="53" max="53" width="13.88671875" style="52" customWidth="1"/>
    <col min="54" max="54" width="8.6640625" style="52" customWidth="1"/>
    <col min="55" max="55" width="12.109375" style="52" customWidth="1"/>
    <col min="56" max="56" width="10.44140625" style="52" customWidth="1"/>
    <col min="57" max="57" width="8" style="52" customWidth="1"/>
    <col min="58" max="58" width="14.6640625" style="50" customWidth="1"/>
    <col min="59" max="59" width="13.5546875" style="50" customWidth="1"/>
    <col min="60" max="60" width="11.6640625" style="50" customWidth="1"/>
    <col min="61" max="63" width="11.6640625" style="52" customWidth="1"/>
    <col min="64" max="64" width="14.6640625" style="52" customWidth="1"/>
    <col min="65" max="66" width="9.33203125" style="52" customWidth="1"/>
    <col min="67" max="67" width="10.5546875" style="52" customWidth="1"/>
    <col min="68" max="68" width="8.6640625" style="52" customWidth="1"/>
    <col min="69" max="69" width="13.109375" style="52" customWidth="1"/>
    <col min="70" max="70" width="9" style="52" customWidth="1"/>
    <col min="71" max="71" width="9.5546875" style="52" customWidth="1"/>
    <col min="72" max="72" width="11.5546875" style="52" customWidth="1"/>
    <col min="73" max="73" width="8.6640625" style="52" customWidth="1"/>
    <col min="74" max="74" width="8.33203125" style="52" customWidth="1"/>
    <col min="75" max="75" width="11.33203125" style="52" customWidth="1"/>
    <col min="76" max="76" width="9" style="52" customWidth="1"/>
    <col min="77" max="77" width="8.88671875" style="52" customWidth="1"/>
    <col min="78" max="78" width="12" style="52" customWidth="1"/>
    <col min="79" max="79" width="9.33203125" style="52" customWidth="1"/>
    <col min="80" max="80" width="8.88671875" style="52" customWidth="1"/>
    <col min="81" max="81" width="12.109375" style="52" customWidth="1"/>
    <col min="82" max="82" width="9" style="52" customWidth="1"/>
    <col min="83" max="83" width="8.33203125" style="52" customWidth="1"/>
    <col min="84" max="84" width="16.6640625" style="52" customWidth="1"/>
    <col min="85" max="85" width="12" style="52" customWidth="1"/>
    <col min="86" max="86" width="11.5546875" style="52" customWidth="1"/>
    <col min="87" max="87" width="12.21875" style="52" customWidth="1"/>
    <col min="88" max="88" width="10.109375" style="52" customWidth="1"/>
    <col min="89" max="89" width="12.33203125" style="52" customWidth="1"/>
    <col min="90" max="90" width="15.6640625" style="52" customWidth="1"/>
    <col min="91" max="91" width="13.33203125" style="52" customWidth="1"/>
    <col min="92" max="92" width="9.6640625" style="52" customWidth="1"/>
    <col min="93" max="93" width="14.44140625" style="52" customWidth="1"/>
    <col min="94" max="94" width="10.6640625" style="52" customWidth="1"/>
    <col min="95" max="95" width="11.33203125" style="52" customWidth="1"/>
    <col min="96" max="98" width="18.33203125" style="52" customWidth="1"/>
    <col min="99" max="99" width="15.44140625" style="52" customWidth="1"/>
    <col min="100" max="100" width="15.6640625" style="52" customWidth="1"/>
    <col min="101" max="101" width="13.6640625" style="52" customWidth="1"/>
    <col min="102" max="102" width="12" style="52" customWidth="1"/>
    <col min="103" max="104" width="8.88671875" style="52" customWidth="1"/>
    <col min="105" max="105" width="11.44140625" style="52" customWidth="1"/>
    <col min="106" max="106" width="10.109375" style="52" customWidth="1"/>
    <col min="107" max="107" width="8.5546875" style="52" customWidth="1"/>
    <col min="108" max="108" width="12.33203125" style="52" customWidth="1"/>
    <col min="109" max="109" width="10.109375" style="52" customWidth="1"/>
    <col min="110" max="110" width="8.6640625" style="52" customWidth="1"/>
    <col min="111" max="111" width="11.6640625" style="52" customWidth="1"/>
    <col min="112" max="112" width="9.6640625" style="52" customWidth="1"/>
    <col min="113" max="113" width="8.33203125" style="52" customWidth="1"/>
    <col min="114" max="114" width="11.109375" style="52" customWidth="1"/>
    <col min="115" max="115" width="9.88671875" style="52" customWidth="1"/>
    <col min="116" max="116" width="8.33203125" style="52" customWidth="1"/>
    <col min="117" max="117" width="11.109375" style="52" customWidth="1"/>
    <col min="118" max="118" width="9" style="52" customWidth="1"/>
    <col min="119" max="119" width="7.88671875" style="52" customWidth="1"/>
    <col min="120" max="120" width="9.6640625" style="52" customWidth="1"/>
    <col min="121" max="121" width="9.33203125" style="52" customWidth="1"/>
    <col min="122" max="122" width="11.33203125" style="52" customWidth="1"/>
    <col min="123" max="123" width="8.33203125" style="52" customWidth="1"/>
    <col min="124" max="124" width="8.6640625" style="52" customWidth="1"/>
    <col min="125" max="125" width="12" style="52" customWidth="1"/>
    <col min="126" max="126" width="11.109375" style="52" customWidth="1"/>
    <col min="127" max="127" width="8.33203125" style="52" customWidth="1"/>
    <col min="128" max="128" width="12.77734375" style="52" customWidth="1"/>
    <col min="129" max="129" width="11" style="52" customWidth="1"/>
    <col min="130" max="130" width="10.5546875" style="52" customWidth="1"/>
    <col min="131" max="131" width="13.33203125" style="52" customWidth="1"/>
    <col min="132" max="133" width="11.109375" style="52" customWidth="1"/>
    <col min="134" max="134" width="11.5546875" style="52" customWidth="1"/>
    <col min="135" max="135" width="9.109375" style="52" customWidth="1"/>
    <col min="136" max="136" width="14.33203125" style="52" customWidth="1"/>
    <col min="137" max="137" width="11.5546875" style="52" customWidth="1"/>
    <col min="138" max="138" width="8.5546875" style="52" customWidth="1"/>
    <col min="139" max="139" width="11.6640625" style="52" customWidth="1"/>
    <col min="140" max="140" width="10.109375" style="52" customWidth="1"/>
    <col min="141" max="141" width="10.6640625" style="52" customWidth="1"/>
    <col min="142" max="142" width="10.33203125" style="52" customWidth="1"/>
    <col min="143" max="143" width="9.33203125" style="52" customWidth="1"/>
    <col min="144" max="144" width="13.33203125" style="52" customWidth="1"/>
    <col min="145" max="145" width="9.44140625" style="52" customWidth="1"/>
    <col min="146" max="146" width="9.33203125" style="52" customWidth="1"/>
    <col min="147" max="147" width="11" style="52" customWidth="1"/>
    <col min="148" max="148" width="10" style="52" customWidth="1"/>
    <col min="149" max="149" width="8.33203125" style="52" customWidth="1"/>
    <col min="150" max="16384" width="9.109375" style="52"/>
  </cols>
  <sheetData>
    <row r="1" spans="1:149" ht="14.4" x14ac:dyDescent="0.3">
      <c r="B1" s="238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8" t="s">
        <v>64</v>
      </c>
      <c r="EO1" s="239"/>
      <c r="EP1" s="239"/>
      <c r="EQ1" s="239"/>
      <c r="ER1" s="239"/>
      <c r="ES1" s="239"/>
    </row>
    <row r="2" spans="1:149" x14ac:dyDescent="0.25">
      <c r="H2" s="238"/>
      <c r="I2" s="238"/>
      <c r="J2" s="238"/>
      <c r="K2" s="238"/>
      <c r="L2" s="238"/>
    </row>
    <row r="3" spans="1:149" ht="25.5" customHeight="1" x14ac:dyDescent="0.25">
      <c r="B3" s="51"/>
      <c r="C3" s="281" t="s">
        <v>473</v>
      </c>
      <c r="D3" s="281"/>
      <c r="E3" s="281"/>
      <c r="F3" s="281"/>
      <c r="G3" s="281"/>
      <c r="H3" s="281"/>
      <c r="I3" s="281"/>
      <c r="J3" s="281"/>
      <c r="K3" s="281"/>
      <c r="L3" s="281"/>
      <c r="BL3" s="50"/>
    </row>
    <row r="4" spans="1:149" ht="20.399999999999999" customHeight="1" x14ac:dyDescent="0.3">
      <c r="B4" s="240"/>
    </row>
    <row r="5" spans="1:149" ht="210.75" customHeight="1" x14ac:dyDescent="0.25">
      <c r="A5" s="271" t="s">
        <v>0</v>
      </c>
      <c r="B5" s="271" t="s">
        <v>5</v>
      </c>
      <c r="C5" s="272" t="s">
        <v>61</v>
      </c>
      <c r="D5" s="275" t="s">
        <v>62</v>
      </c>
      <c r="E5" s="276" t="s">
        <v>4</v>
      </c>
      <c r="F5" s="277"/>
      <c r="G5" s="273" t="s">
        <v>278</v>
      </c>
      <c r="H5" s="273"/>
      <c r="I5" s="273"/>
      <c r="J5" s="273" t="s">
        <v>279</v>
      </c>
      <c r="K5" s="273"/>
      <c r="L5" s="273"/>
      <c r="M5" s="273" t="s">
        <v>6</v>
      </c>
      <c r="N5" s="273"/>
      <c r="O5" s="273"/>
      <c r="P5" s="273" t="s">
        <v>7</v>
      </c>
      <c r="Q5" s="273"/>
      <c r="R5" s="273"/>
      <c r="S5" s="273" t="s">
        <v>8</v>
      </c>
      <c r="T5" s="273"/>
      <c r="U5" s="273"/>
      <c r="V5" s="273" t="s">
        <v>9</v>
      </c>
      <c r="W5" s="273"/>
      <c r="X5" s="273"/>
      <c r="Y5" s="273" t="s">
        <v>10</v>
      </c>
      <c r="Z5" s="273"/>
      <c r="AA5" s="273"/>
      <c r="AB5" s="273" t="s">
        <v>11</v>
      </c>
      <c r="AC5" s="273"/>
      <c r="AD5" s="273"/>
      <c r="AE5" s="273" t="s">
        <v>12</v>
      </c>
      <c r="AF5" s="273"/>
      <c r="AG5" s="273"/>
      <c r="AH5" s="273" t="s">
        <v>280</v>
      </c>
      <c r="AI5" s="273"/>
      <c r="AJ5" s="273"/>
      <c r="AK5" s="273" t="s">
        <v>13</v>
      </c>
      <c r="AL5" s="273"/>
      <c r="AM5" s="273"/>
      <c r="AN5" s="273" t="s">
        <v>14</v>
      </c>
      <c r="AO5" s="273"/>
      <c r="AP5" s="273"/>
      <c r="AQ5" s="273" t="s">
        <v>15</v>
      </c>
      <c r="AR5" s="273"/>
      <c r="AS5" s="273"/>
      <c r="AT5" s="274" t="s">
        <v>65</v>
      </c>
      <c r="AU5" s="274"/>
      <c r="AV5" s="274"/>
      <c r="AW5" s="273" t="s">
        <v>16</v>
      </c>
      <c r="AX5" s="273"/>
      <c r="AY5" s="273"/>
      <c r="AZ5" s="273" t="s">
        <v>17</v>
      </c>
      <c r="BA5" s="273"/>
      <c r="BB5" s="273"/>
      <c r="BC5" s="273" t="s">
        <v>18</v>
      </c>
      <c r="BD5" s="273"/>
      <c r="BE5" s="273"/>
      <c r="BF5" s="282" t="s">
        <v>75</v>
      </c>
      <c r="BG5" s="283"/>
      <c r="BH5" s="284"/>
      <c r="BI5" s="278" t="s">
        <v>19</v>
      </c>
      <c r="BJ5" s="279"/>
      <c r="BK5" s="280"/>
      <c r="BL5" s="278" t="s">
        <v>20</v>
      </c>
      <c r="BM5" s="279"/>
      <c r="BN5" s="280"/>
      <c r="BO5" s="276" t="s">
        <v>21</v>
      </c>
      <c r="BP5" s="277"/>
      <c r="BQ5" s="278" t="s">
        <v>22</v>
      </c>
      <c r="BR5" s="279"/>
      <c r="BS5" s="280"/>
      <c r="BT5" s="278" t="s">
        <v>23</v>
      </c>
      <c r="BU5" s="279"/>
      <c r="BV5" s="280"/>
      <c r="BW5" s="278" t="s">
        <v>24</v>
      </c>
      <c r="BX5" s="279"/>
      <c r="BY5" s="280"/>
      <c r="BZ5" s="278" t="s">
        <v>25</v>
      </c>
      <c r="CA5" s="279"/>
      <c r="CB5" s="280"/>
      <c r="CC5" s="282" t="s">
        <v>66</v>
      </c>
      <c r="CD5" s="283"/>
      <c r="CE5" s="284"/>
      <c r="CF5" s="278" t="s">
        <v>281</v>
      </c>
      <c r="CG5" s="279"/>
      <c r="CH5" s="280"/>
      <c r="CI5" s="278" t="s">
        <v>282</v>
      </c>
      <c r="CJ5" s="279"/>
      <c r="CK5" s="280"/>
      <c r="CL5" s="278" t="s">
        <v>26</v>
      </c>
      <c r="CM5" s="279"/>
      <c r="CN5" s="280"/>
      <c r="CO5" s="278" t="s">
        <v>27</v>
      </c>
      <c r="CP5" s="279"/>
      <c r="CQ5" s="280"/>
      <c r="CR5" s="278" t="s">
        <v>67</v>
      </c>
      <c r="CS5" s="279"/>
      <c r="CT5" s="280"/>
      <c r="CU5" s="278" t="s">
        <v>68</v>
      </c>
      <c r="CV5" s="279"/>
      <c r="CW5" s="280"/>
      <c r="CX5" s="278" t="s">
        <v>69</v>
      </c>
      <c r="CY5" s="279"/>
      <c r="CZ5" s="280"/>
      <c r="DA5" s="278" t="s">
        <v>70</v>
      </c>
      <c r="DB5" s="279"/>
      <c r="DC5" s="280"/>
      <c r="DD5" s="278" t="s">
        <v>71</v>
      </c>
      <c r="DE5" s="279"/>
      <c r="DF5" s="280"/>
      <c r="DG5" s="278" t="s">
        <v>72</v>
      </c>
      <c r="DH5" s="279"/>
      <c r="DI5" s="280"/>
      <c r="DJ5" s="278" t="s">
        <v>73</v>
      </c>
      <c r="DK5" s="279"/>
      <c r="DL5" s="280"/>
      <c r="DM5" s="276" t="s">
        <v>28</v>
      </c>
      <c r="DN5" s="277"/>
      <c r="DO5" s="278" t="s">
        <v>29</v>
      </c>
      <c r="DP5" s="279"/>
      <c r="DQ5" s="280"/>
      <c r="DR5" s="278" t="s">
        <v>30</v>
      </c>
      <c r="DS5" s="279"/>
      <c r="DT5" s="280"/>
      <c r="DU5" s="278" t="s">
        <v>31</v>
      </c>
      <c r="DV5" s="279"/>
      <c r="DW5" s="280"/>
      <c r="DX5" s="278" t="s">
        <v>32</v>
      </c>
      <c r="DY5" s="279"/>
      <c r="DZ5" s="280"/>
      <c r="EA5" s="276" t="s">
        <v>33</v>
      </c>
      <c r="EB5" s="277"/>
      <c r="EC5" s="278" t="s">
        <v>34</v>
      </c>
      <c r="ED5" s="279"/>
      <c r="EE5" s="280"/>
      <c r="EF5" s="278" t="s">
        <v>35</v>
      </c>
      <c r="EG5" s="279"/>
      <c r="EH5" s="280"/>
      <c r="EI5" s="276" t="s">
        <v>52</v>
      </c>
      <c r="EJ5" s="277"/>
      <c r="EK5" s="278" t="s">
        <v>53</v>
      </c>
      <c r="EL5" s="279"/>
      <c r="EM5" s="280"/>
      <c r="EN5" s="273" t="s">
        <v>54</v>
      </c>
      <c r="EO5" s="273"/>
      <c r="EP5" s="273"/>
    </row>
    <row r="6" spans="1:149" ht="42" customHeight="1" x14ac:dyDescent="0.25">
      <c r="A6" s="271"/>
      <c r="B6" s="271"/>
      <c r="C6" s="272"/>
      <c r="D6" s="275"/>
      <c r="E6" s="235" t="s">
        <v>63</v>
      </c>
      <c r="F6" s="236" t="s">
        <v>3</v>
      </c>
      <c r="G6" s="234" t="s">
        <v>2</v>
      </c>
      <c r="H6" s="234" t="s">
        <v>63</v>
      </c>
      <c r="I6" s="234" t="s">
        <v>3</v>
      </c>
      <c r="J6" s="234" t="s">
        <v>2</v>
      </c>
      <c r="K6" s="234" t="s">
        <v>63</v>
      </c>
      <c r="L6" s="234" t="s">
        <v>3</v>
      </c>
      <c r="M6" s="234" t="s">
        <v>2</v>
      </c>
      <c r="N6" s="234" t="s">
        <v>63</v>
      </c>
      <c r="O6" s="234" t="s">
        <v>3</v>
      </c>
      <c r="P6" s="234" t="s">
        <v>2</v>
      </c>
      <c r="Q6" s="234" t="s">
        <v>63</v>
      </c>
      <c r="R6" s="234" t="s">
        <v>3</v>
      </c>
      <c r="S6" s="234" t="s">
        <v>2</v>
      </c>
      <c r="T6" s="234" t="s">
        <v>63</v>
      </c>
      <c r="U6" s="234" t="s">
        <v>3</v>
      </c>
      <c r="V6" s="234" t="s">
        <v>2</v>
      </c>
      <c r="W6" s="234" t="s">
        <v>63</v>
      </c>
      <c r="X6" s="234" t="s">
        <v>3</v>
      </c>
      <c r="Y6" s="234" t="s">
        <v>2</v>
      </c>
      <c r="Z6" s="234" t="s">
        <v>63</v>
      </c>
      <c r="AA6" s="234" t="s">
        <v>3</v>
      </c>
      <c r="AB6" s="234" t="s">
        <v>2</v>
      </c>
      <c r="AC6" s="234" t="s">
        <v>63</v>
      </c>
      <c r="AD6" s="234" t="s">
        <v>3</v>
      </c>
      <c r="AE6" s="234" t="s">
        <v>2</v>
      </c>
      <c r="AF6" s="234" t="s">
        <v>63</v>
      </c>
      <c r="AG6" s="234" t="s">
        <v>3</v>
      </c>
      <c r="AH6" s="234" t="s">
        <v>2</v>
      </c>
      <c r="AI6" s="234" t="s">
        <v>63</v>
      </c>
      <c r="AJ6" s="234" t="s">
        <v>3</v>
      </c>
      <c r="AK6" s="234" t="s">
        <v>2</v>
      </c>
      <c r="AL6" s="234" t="s">
        <v>63</v>
      </c>
      <c r="AM6" s="234" t="s">
        <v>3</v>
      </c>
      <c r="AN6" s="234" t="s">
        <v>2</v>
      </c>
      <c r="AO6" s="234" t="s">
        <v>63</v>
      </c>
      <c r="AP6" s="234" t="s">
        <v>3</v>
      </c>
      <c r="AQ6" s="234" t="s">
        <v>2</v>
      </c>
      <c r="AR6" s="234" t="s">
        <v>63</v>
      </c>
      <c r="AS6" s="234" t="s">
        <v>3</v>
      </c>
      <c r="AT6" s="94" t="s">
        <v>2</v>
      </c>
      <c r="AU6" s="94" t="s">
        <v>63</v>
      </c>
      <c r="AV6" s="94" t="s">
        <v>3</v>
      </c>
      <c r="AW6" s="234" t="s">
        <v>2</v>
      </c>
      <c r="AX6" s="234" t="s">
        <v>63</v>
      </c>
      <c r="AY6" s="234" t="s">
        <v>3</v>
      </c>
      <c r="AZ6" s="234" t="s">
        <v>2</v>
      </c>
      <c r="BA6" s="234" t="s">
        <v>63</v>
      </c>
      <c r="BB6" s="234" t="s">
        <v>3</v>
      </c>
      <c r="BC6" s="234" t="s">
        <v>2</v>
      </c>
      <c r="BD6" s="234" t="s">
        <v>63</v>
      </c>
      <c r="BE6" s="234" t="s">
        <v>3</v>
      </c>
      <c r="BF6" s="94" t="s">
        <v>2</v>
      </c>
      <c r="BG6" s="94" t="s">
        <v>63</v>
      </c>
      <c r="BH6" s="94" t="s">
        <v>3</v>
      </c>
      <c r="BI6" s="234" t="s">
        <v>2</v>
      </c>
      <c r="BJ6" s="234" t="s">
        <v>63</v>
      </c>
      <c r="BK6" s="234" t="s">
        <v>3</v>
      </c>
      <c r="BL6" s="234" t="s">
        <v>2</v>
      </c>
      <c r="BM6" s="234" t="s">
        <v>63</v>
      </c>
      <c r="BN6" s="234" t="s">
        <v>3</v>
      </c>
      <c r="BO6" s="235" t="s">
        <v>63</v>
      </c>
      <c r="BP6" s="235" t="s">
        <v>3</v>
      </c>
      <c r="BQ6" s="234" t="s">
        <v>2</v>
      </c>
      <c r="BR6" s="234" t="s">
        <v>63</v>
      </c>
      <c r="BS6" s="234" t="s">
        <v>3</v>
      </c>
      <c r="BT6" s="234" t="s">
        <v>2</v>
      </c>
      <c r="BU6" s="234" t="s">
        <v>1</v>
      </c>
      <c r="BV6" s="234" t="s">
        <v>3</v>
      </c>
      <c r="BW6" s="234" t="s">
        <v>2</v>
      </c>
      <c r="BX6" s="234" t="s">
        <v>63</v>
      </c>
      <c r="BY6" s="234" t="s">
        <v>3</v>
      </c>
      <c r="BZ6" s="234" t="s">
        <v>2</v>
      </c>
      <c r="CA6" s="234" t="s">
        <v>63</v>
      </c>
      <c r="CB6" s="234" t="s">
        <v>3</v>
      </c>
      <c r="CC6" s="234" t="s">
        <v>2</v>
      </c>
      <c r="CD6" s="234" t="s">
        <v>63</v>
      </c>
      <c r="CE6" s="234" t="s">
        <v>3</v>
      </c>
      <c r="CF6" s="234" t="s">
        <v>2</v>
      </c>
      <c r="CG6" s="234" t="s">
        <v>63</v>
      </c>
      <c r="CH6" s="234" t="s">
        <v>3</v>
      </c>
      <c r="CI6" s="234" t="s">
        <v>2</v>
      </c>
      <c r="CJ6" s="234" t="s">
        <v>63</v>
      </c>
      <c r="CK6" s="234" t="s">
        <v>3</v>
      </c>
      <c r="CL6" s="234" t="s">
        <v>2</v>
      </c>
      <c r="CM6" s="234" t="s">
        <v>63</v>
      </c>
      <c r="CN6" s="234" t="s">
        <v>3</v>
      </c>
      <c r="CO6" s="234" t="s">
        <v>2</v>
      </c>
      <c r="CP6" s="234" t="s">
        <v>63</v>
      </c>
      <c r="CQ6" s="234" t="s">
        <v>3</v>
      </c>
      <c r="CR6" s="234" t="s">
        <v>2</v>
      </c>
      <c r="CS6" s="234" t="s">
        <v>63</v>
      </c>
      <c r="CT6" s="234" t="s">
        <v>3</v>
      </c>
      <c r="CU6" s="234" t="s">
        <v>2</v>
      </c>
      <c r="CV6" s="234" t="s">
        <v>63</v>
      </c>
      <c r="CW6" s="234" t="s">
        <v>3</v>
      </c>
      <c r="CX6" s="234" t="s">
        <v>2</v>
      </c>
      <c r="CY6" s="234" t="s">
        <v>63</v>
      </c>
      <c r="CZ6" s="234" t="s">
        <v>3</v>
      </c>
      <c r="DA6" s="234" t="s">
        <v>2</v>
      </c>
      <c r="DB6" s="234" t="s">
        <v>63</v>
      </c>
      <c r="DC6" s="234" t="s">
        <v>3</v>
      </c>
      <c r="DD6" s="234" t="s">
        <v>2</v>
      </c>
      <c r="DE6" s="234" t="s">
        <v>63</v>
      </c>
      <c r="DF6" s="234" t="s">
        <v>3</v>
      </c>
      <c r="DG6" s="234" t="s">
        <v>2</v>
      </c>
      <c r="DH6" s="234" t="s">
        <v>63</v>
      </c>
      <c r="DI6" s="234" t="s">
        <v>3</v>
      </c>
      <c r="DJ6" s="234" t="s">
        <v>2</v>
      </c>
      <c r="DK6" s="234" t="s">
        <v>63</v>
      </c>
      <c r="DL6" s="234" t="s">
        <v>3</v>
      </c>
      <c r="DM6" s="235" t="s">
        <v>63</v>
      </c>
      <c r="DN6" s="235" t="s">
        <v>3</v>
      </c>
      <c r="DO6" s="234" t="s">
        <v>2</v>
      </c>
      <c r="DP6" s="234" t="s">
        <v>63</v>
      </c>
      <c r="DQ6" s="234" t="s">
        <v>3</v>
      </c>
      <c r="DR6" s="234" t="s">
        <v>2</v>
      </c>
      <c r="DS6" s="234" t="s">
        <v>63</v>
      </c>
      <c r="DT6" s="234" t="s">
        <v>3</v>
      </c>
      <c r="DU6" s="234" t="s">
        <v>2</v>
      </c>
      <c r="DV6" s="234" t="s">
        <v>63</v>
      </c>
      <c r="DW6" s="234" t="s">
        <v>3</v>
      </c>
      <c r="DX6" s="234" t="s">
        <v>2</v>
      </c>
      <c r="DY6" s="234" t="s">
        <v>63</v>
      </c>
      <c r="DZ6" s="234" t="s">
        <v>3</v>
      </c>
      <c r="EA6" s="235" t="s">
        <v>63</v>
      </c>
      <c r="EB6" s="235" t="s">
        <v>3</v>
      </c>
      <c r="EC6" s="234" t="s">
        <v>2</v>
      </c>
      <c r="ED6" s="234" t="s">
        <v>63</v>
      </c>
      <c r="EE6" s="234" t="s">
        <v>3</v>
      </c>
      <c r="EF6" s="234" t="s">
        <v>2</v>
      </c>
      <c r="EG6" s="234" t="s">
        <v>63</v>
      </c>
      <c r="EH6" s="234" t="s">
        <v>3</v>
      </c>
      <c r="EI6" s="235" t="s">
        <v>63</v>
      </c>
      <c r="EJ6" s="235" t="s">
        <v>3</v>
      </c>
      <c r="EK6" s="234" t="s">
        <v>2</v>
      </c>
      <c r="EL6" s="234" t="s">
        <v>63</v>
      </c>
      <c r="EM6" s="234" t="s">
        <v>3</v>
      </c>
      <c r="EN6" s="234" t="s">
        <v>2</v>
      </c>
      <c r="EO6" s="234" t="s">
        <v>63</v>
      </c>
      <c r="EP6" s="234" t="s">
        <v>3</v>
      </c>
    </row>
    <row r="7" spans="1:149" s="241" customFormat="1" ht="9" customHeight="1" x14ac:dyDescent="0.2">
      <c r="A7" s="54">
        <v>1</v>
      </c>
      <c r="B7" s="54">
        <v>2</v>
      </c>
      <c r="C7" s="54">
        <v>3</v>
      </c>
      <c r="D7" s="55">
        <v>4</v>
      </c>
      <c r="E7" s="54">
        <v>5</v>
      </c>
      <c r="F7" s="55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  <c r="R7" s="54">
        <v>18</v>
      </c>
      <c r="S7" s="54">
        <v>19</v>
      </c>
      <c r="T7" s="54">
        <v>20</v>
      </c>
      <c r="U7" s="54">
        <v>21</v>
      </c>
      <c r="V7" s="54">
        <v>22</v>
      </c>
      <c r="W7" s="54">
        <v>23</v>
      </c>
      <c r="X7" s="54">
        <v>24</v>
      </c>
      <c r="Y7" s="54">
        <v>25</v>
      </c>
      <c r="Z7" s="54">
        <v>26</v>
      </c>
      <c r="AA7" s="54">
        <v>27</v>
      </c>
      <c r="AB7" s="54">
        <v>28</v>
      </c>
      <c r="AC7" s="54">
        <v>29</v>
      </c>
      <c r="AD7" s="54">
        <v>30</v>
      </c>
      <c r="AE7" s="54">
        <v>31</v>
      </c>
      <c r="AF7" s="54">
        <v>32</v>
      </c>
      <c r="AG7" s="54">
        <v>33</v>
      </c>
      <c r="AH7" s="54">
        <v>34</v>
      </c>
      <c r="AI7" s="54">
        <v>35</v>
      </c>
      <c r="AJ7" s="54">
        <v>36</v>
      </c>
      <c r="AK7" s="54">
        <v>37</v>
      </c>
      <c r="AL7" s="54">
        <v>38</v>
      </c>
      <c r="AM7" s="54">
        <v>39</v>
      </c>
      <c r="AN7" s="54">
        <v>40</v>
      </c>
      <c r="AO7" s="54">
        <v>41</v>
      </c>
      <c r="AP7" s="54">
        <v>42</v>
      </c>
      <c r="AQ7" s="54">
        <v>43</v>
      </c>
      <c r="AR7" s="54">
        <v>44</v>
      </c>
      <c r="AS7" s="54">
        <v>45</v>
      </c>
      <c r="AT7" s="95">
        <v>46</v>
      </c>
      <c r="AU7" s="95">
        <v>47</v>
      </c>
      <c r="AV7" s="95">
        <v>48</v>
      </c>
      <c r="AW7" s="54">
        <v>49</v>
      </c>
      <c r="AX7" s="54">
        <v>50</v>
      </c>
      <c r="AY7" s="54">
        <v>51</v>
      </c>
      <c r="AZ7" s="54">
        <v>52</v>
      </c>
      <c r="BA7" s="54">
        <v>53</v>
      </c>
      <c r="BB7" s="54">
        <v>54</v>
      </c>
      <c r="BC7" s="54">
        <v>55</v>
      </c>
      <c r="BD7" s="54">
        <v>56</v>
      </c>
      <c r="BE7" s="54">
        <v>57</v>
      </c>
      <c r="BF7" s="95">
        <v>58</v>
      </c>
      <c r="BG7" s="95">
        <v>59</v>
      </c>
      <c r="BH7" s="95">
        <v>60</v>
      </c>
      <c r="BI7" s="54">
        <v>61</v>
      </c>
      <c r="BJ7" s="54">
        <v>62</v>
      </c>
      <c r="BK7" s="54">
        <v>63</v>
      </c>
      <c r="BL7" s="54">
        <v>64</v>
      </c>
      <c r="BM7" s="54">
        <v>65</v>
      </c>
      <c r="BN7" s="54">
        <v>66</v>
      </c>
      <c r="BO7" s="54">
        <v>67</v>
      </c>
      <c r="BP7" s="54">
        <v>68</v>
      </c>
      <c r="BQ7" s="54">
        <v>69</v>
      </c>
      <c r="BR7" s="54">
        <v>70</v>
      </c>
      <c r="BS7" s="54">
        <v>71</v>
      </c>
      <c r="BT7" s="54">
        <v>72</v>
      </c>
      <c r="BU7" s="54">
        <v>73</v>
      </c>
      <c r="BV7" s="54">
        <v>74</v>
      </c>
      <c r="BW7" s="54">
        <v>75</v>
      </c>
      <c r="BX7" s="54">
        <v>76</v>
      </c>
      <c r="BY7" s="54">
        <v>77</v>
      </c>
      <c r="BZ7" s="54">
        <v>78</v>
      </c>
      <c r="CA7" s="54">
        <v>79</v>
      </c>
      <c r="CB7" s="54">
        <v>80</v>
      </c>
      <c r="CC7" s="54">
        <v>81</v>
      </c>
      <c r="CD7" s="54">
        <v>82</v>
      </c>
      <c r="CE7" s="54">
        <v>83</v>
      </c>
      <c r="CF7" s="56">
        <v>84</v>
      </c>
      <c r="CG7" s="56">
        <v>85</v>
      </c>
      <c r="CH7" s="56">
        <v>86</v>
      </c>
      <c r="CI7" s="54">
        <v>87</v>
      </c>
      <c r="CJ7" s="54">
        <v>88</v>
      </c>
      <c r="CK7" s="54">
        <v>89</v>
      </c>
      <c r="CL7" s="54">
        <v>90</v>
      </c>
      <c r="CM7" s="54">
        <v>91</v>
      </c>
      <c r="CN7" s="54">
        <v>92</v>
      </c>
      <c r="CO7" s="56">
        <v>93</v>
      </c>
      <c r="CP7" s="56">
        <v>94</v>
      </c>
      <c r="CQ7" s="56">
        <v>95</v>
      </c>
      <c r="CR7" s="54">
        <v>96</v>
      </c>
      <c r="CS7" s="54">
        <v>97</v>
      </c>
      <c r="CT7" s="54">
        <v>98</v>
      </c>
      <c r="CU7" s="56">
        <v>99</v>
      </c>
      <c r="CV7" s="56">
        <v>100</v>
      </c>
      <c r="CW7" s="56">
        <v>101</v>
      </c>
      <c r="CX7" s="54">
        <v>102</v>
      </c>
      <c r="CY7" s="54">
        <v>103</v>
      </c>
      <c r="CZ7" s="54">
        <v>104</v>
      </c>
      <c r="DA7" s="56">
        <v>105</v>
      </c>
      <c r="DB7" s="56">
        <v>106</v>
      </c>
      <c r="DC7" s="56">
        <v>107</v>
      </c>
      <c r="DD7" s="54">
        <v>108</v>
      </c>
      <c r="DE7" s="54">
        <v>109</v>
      </c>
      <c r="DF7" s="54">
        <v>110</v>
      </c>
      <c r="DG7" s="54">
        <v>111</v>
      </c>
      <c r="DH7" s="54">
        <v>112</v>
      </c>
      <c r="DI7" s="54">
        <v>113</v>
      </c>
      <c r="DJ7" s="54">
        <v>114</v>
      </c>
      <c r="DK7" s="54">
        <v>115</v>
      </c>
      <c r="DL7" s="54">
        <v>116</v>
      </c>
      <c r="DM7" s="54">
        <v>117</v>
      </c>
      <c r="DN7" s="54">
        <v>118</v>
      </c>
      <c r="DO7" s="54">
        <v>119</v>
      </c>
      <c r="DP7" s="54">
        <v>120</v>
      </c>
      <c r="DQ7" s="54">
        <v>121</v>
      </c>
      <c r="DR7" s="54">
        <v>122</v>
      </c>
      <c r="DS7" s="54">
        <v>123</v>
      </c>
      <c r="DT7" s="54">
        <v>124</v>
      </c>
      <c r="DU7" s="54">
        <v>125</v>
      </c>
      <c r="DV7" s="54">
        <v>126</v>
      </c>
      <c r="DW7" s="54">
        <v>127</v>
      </c>
      <c r="DX7" s="54">
        <v>128</v>
      </c>
      <c r="DY7" s="54">
        <v>129</v>
      </c>
      <c r="DZ7" s="54">
        <v>130</v>
      </c>
      <c r="EA7" s="54">
        <v>131</v>
      </c>
      <c r="EB7" s="54">
        <v>132</v>
      </c>
      <c r="EC7" s="54">
        <v>133</v>
      </c>
      <c r="ED7" s="54">
        <v>134</v>
      </c>
      <c r="EE7" s="54">
        <v>135</v>
      </c>
      <c r="EF7" s="54">
        <v>136</v>
      </c>
      <c r="EG7" s="54">
        <v>137</v>
      </c>
      <c r="EH7" s="54">
        <v>138</v>
      </c>
      <c r="EI7" s="54">
        <v>139</v>
      </c>
      <c r="EJ7" s="54">
        <v>140</v>
      </c>
      <c r="EK7" s="54">
        <v>141</v>
      </c>
      <c r="EL7" s="54">
        <v>142</v>
      </c>
      <c r="EM7" s="54">
        <v>143</v>
      </c>
      <c r="EN7" s="56">
        <v>144</v>
      </c>
      <c r="EO7" s="56">
        <v>145</v>
      </c>
      <c r="EP7" s="56">
        <v>146</v>
      </c>
    </row>
    <row r="8" spans="1:149" s="243" customFormat="1" ht="57" customHeight="1" x14ac:dyDescent="0.25">
      <c r="A8" s="242"/>
      <c r="B8" s="57" t="s">
        <v>36</v>
      </c>
      <c r="C8" s="58">
        <f>SUM(C9:C14)/6</f>
        <v>83.827372946254528</v>
      </c>
      <c r="D8" s="45" t="s">
        <v>57</v>
      </c>
      <c r="E8" s="58">
        <f>SUM(E9:E14)/6</f>
        <v>77.082053571428574</v>
      </c>
      <c r="F8" s="45" t="s">
        <v>57</v>
      </c>
      <c r="G8" s="58">
        <f>SUM(G9:G14)/2</f>
        <v>100</v>
      </c>
      <c r="H8" s="58">
        <f>SUM(H9:H14)/2</f>
        <v>100</v>
      </c>
      <c r="I8" s="46" t="s">
        <v>57</v>
      </c>
      <c r="J8" s="58">
        <f>SUM(J9:J14)/2</f>
        <v>100</v>
      </c>
      <c r="K8" s="58">
        <f>SUM(K9:K14)/2</f>
        <v>100</v>
      </c>
      <c r="L8" s="46" t="s">
        <v>57</v>
      </c>
      <c r="M8" s="45">
        <f>SUM(M9:M14)/6</f>
        <v>10</v>
      </c>
      <c r="N8" s="45">
        <f>SUM(N9:N14)/6</f>
        <v>10</v>
      </c>
      <c r="O8" s="46" t="s">
        <v>57</v>
      </c>
      <c r="P8" s="58">
        <f>SUM(P9:P14)/6</f>
        <v>92.133333333333326</v>
      </c>
      <c r="Q8" s="58">
        <f>SUM(Q9:Q14)/6</f>
        <v>66.666666666666671</v>
      </c>
      <c r="R8" s="46" t="s">
        <v>57</v>
      </c>
      <c r="S8" s="58">
        <f>SUM(S9:S14)/6</f>
        <v>71.733333333333334</v>
      </c>
      <c r="T8" s="58">
        <f>SUM(T9:T14)/6</f>
        <v>71.733333333333334</v>
      </c>
      <c r="U8" s="48" t="s">
        <v>57</v>
      </c>
      <c r="V8" s="58">
        <f>SUM(V9:V14)/6</f>
        <v>66.666666666666671</v>
      </c>
      <c r="W8" s="58">
        <f>SUM(W9:W14)/6</f>
        <v>66.666666666666671</v>
      </c>
      <c r="X8" s="46" t="s">
        <v>57</v>
      </c>
      <c r="Y8" s="58">
        <f>SUM(Y9:Y14)/6</f>
        <v>100</v>
      </c>
      <c r="Z8" s="58">
        <f>SUM(Z9:Z14)/6</f>
        <v>100</v>
      </c>
      <c r="AA8" s="46" t="s">
        <v>57</v>
      </c>
      <c r="AB8" s="58">
        <f>SUM(AB9:AB14)/6</f>
        <v>100</v>
      </c>
      <c r="AC8" s="58">
        <f>SUM(AC9:AC14)/6</f>
        <v>100</v>
      </c>
      <c r="AD8" s="46" t="s">
        <v>57</v>
      </c>
      <c r="AE8" s="58">
        <f>SUM(AE9:AE14)/5</f>
        <v>100</v>
      </c>
      <c r="AF8" s="58">
        <f>SUM(AF9:AF14)/5</f>
        <v>100</v>
      </c>
      <c r="AG8" s="46" t="s">
        <v>57</v>
      </c>
      <c r="AH8" s="112">
        <f>SUM(AH9:AH14)/3</f>
        <v>96.033333333333346</v>
      </c>
      <c r="AI8" s="112">
        <f>SUM(AI9:AI14)/3</f>
        <v>96.033333333333346</v>
      </c>
      <c r="AJ8" s="46" t="s">
        <v>57</v>
      </c>
      <c r="AK8" s="58">
        <f>SUM(AK9:AK14)/3</f>
        <v>81.2</v>
      </c>
      <c r="AL8" s="58">
        <f>SUM(AL9:AL14)/3</f>
        <v>81.2</v>
      </c>
      <c r="AM8" s="46" t="s">
        <v>57</v>
      </c>
      <c r="AN8" s="58">
        <f>SUM(AN9:AN14)/6</f>
        <v>96.350000000000009</v>
      </c>
      <c r="AO8" s="58">
        <f>SUM(AO9:AO14)/6</f>
        <v>96.350000000000009</v>
      </c>
      <c r="AP8" s="46" t="s">
        <v>57</v>
      </c>
      <c r="AQ8" s="58">
        <f>SUM(AQ9:AQ14)/4</f>
        <v>100</v>
      </c>
      <c r="AR8" s="58">
        <f>SUM(AR9:AR14)/4</f>
        <v>100</v>
      </c>
      <c r="AS8" s="46" t="s">
        <v>57</v>
      </c>
      <c r="AT8" s="46">
        <f>SUM(AT9:AT14)/6</f>
        <v>0</v>
      </c>
      <c r="AU8" s="46">
        <f>SUM(AU9:AU14)/6</f>
        <v>100</v>
      </c>
      <c r="AV8" s="46" t="s">
        <v>57</v>
      </c>
      <c r="AW8" s="46" t="s">
        <v>56</v>
      </c>
      <c r="AX8" s="46" t="s">
        <v>56</v>
      </c>
      <c r="AY8" s="46" t="s">
        <v>57</v>
      </c>
      <c r="AZ8" s="46" t="s">
        <v>56</v>
      </c>
      <c r="BA8" s="46" t="s">
        <v>56</v>
      </c>
      <c r="BB8" s="46" t="s">
        <v>57</v>
      </c>
      <c r="BC8" s="46" t="s">
        <v>56</v>
      </c>
      <c r="BD8" s="46" t="s">
        <v>56</v>
      </c>
      <c r="BE8" s="46" t="s">
        <v>57</v>
      </c>
      <c r="BF8" s="218">
        <f>SUM(BF9:BF14)/6</f>
        <v>50</v>
      </c>
      <c r="BG8" s="218">
        <f>SUM(BG9:BG14)/6</f>
        <v>50</v>
      </c>
      <c r="BH8" s="46" t="s">
        <v>57</v>
      </c>
      <c r="BI8" s="46" t="s">
        <v>56</v>
      </c>
      <c r="BJ8" s="46" t="s">
        <v>56</v>
      </c>
      <c r="BK8" s="46" t="s">
        <v>57</v>
      </c>
      <c r="BL8" s="58">
        <f>SUM(BL9:BL14)/3</f>
        <v>100</v>
      </c>
      <c r="BM8" s="58">
        <f>SUM(BM9:BM14)/3</f>
        <v>100</v>
      </c>
      <c r="BN8" s="46" t="s">
        <v>57</v>
      </c>
      <c r="BO8" s="58">
        <f>SUM(BO9:BO14)/6</f>
        <v>78.583723196881081</v>
      </c>
      <c r="BP8" s="45" t="s">
        <v>57</v>
      </c>
      <c r="BQ8" s="58">
        <f>SUM(BQ9:BQ14)/4</f>
        <v>87.5</v>
      </c>
      <c r="BR8" s="58">
        <f>SUM(BR9:BR14)/4</f>
        <v>87.5</v>
      </c>
      <c r="BS8" s="46" t="s">
        <v>57</v>
      </c>
      <c r="BT8" s="58">
        <f>SUM(BT9:BT14)/6</f>
        <v>98.916666666666671</v>
      </c>
      <c r="BU8" s="58">
        <f>SUM(BU9:BU14)/6</f>
        <v>100</v>
      </c>
      <c r="BV8" s="46" t="s">
        <v>57</v>
      </c>
      <c r="BW8" s="58">
        <f>SUM(BW9:BW14)/6</f>
        <v>83.191666666666663</v>
      </c>
      <c r="BX8" s="58">
        <f>SUM(BX9:BX14)/6</f>
        <v>83.333333333333329</v>
      </c>
      <c r="BY8" s="46" t="s">
        <v>57</v>
      </c>
      <c r="BZ8" s="58">
        <f>SUM(BZ9:BZ14)/6</f>
        <v>1</v>
      </c>
      <c r="CA8" s="58">
        <f>SUM(CA9:CA14)/6</f>
        <v>86.666666666666671</v>
      </c>
      <c r="CB8" s="46" t="s">
        <v>57</v>
      </c>
      <c r="CC8" s="58">
        <f>SUM(CC9:CC14)/6</f>
        <v>6.166666666666667</v>
      </c>
      <c r="CD8" s="58">
        <f>SUM(CD9:CD14)/6</f>
        <v>0</v>
      </c>
      <c r="CE8" s="46" t="s">
        <v>57</v>
      </c>
      <c r="CF8" s="58">
        <f>SUM(CF9:CF14)/2</f>
        <v>100</v>
      </c>
      <c r="CG8" s="58">
        <f>SUM(CG9:CG14)/2</f>
        <v>100</v>
      </c>
      <c r="CH8" s="46" t="s">
        <v>57</v>
      </c>
      <c r="CI8" s="58">
        <f>SUM(CI9:CI14)/2</f>
        <v>100</v>
      </c>
      <c r="CJ8" s="58">
        <f>SUM(CJ9:CJ14)/2</f>
        <v>100</v>
      </c>
      <c r="CK8" s="46" t="s">
        <v>57</v>
      </c>
      <c r="CL8" s="58">
        <f>SUM(CL9:CL14)/3</f>
        <v>88.8</v>
      </c>
      <c r="CM8" s="58">
        <f>SUM(CM9:CM11)/3</f>
        <v>93.473684210526315</v>
      </c>
      <c r="CN8" s="46" t="s">
        <v>57</v>
      </c>
      <c r="CO8" s="46" t="s">
        <v>56</v>
      </c>
      <c r="CP8" s="46" t="s">
        <v>56</v>
      </c>
      <c r="CQ8" s="46" t="s">
        <v>57</v>
      </c>
      <c r="CR8" s="46" t="s">
        <v>56</v>
      </c>
      <c r="CS8" s="46" t="s">
        <v>56</v>
      </c>
      <c r="CT8" s="46" t="s">
        <v>57</v>
      </c>
      <c r="CU8" s="46" t="s">
        <v>56</v>
      </c>
      <c r="CV8" s="46" t="s">
        <v>56</v>
      </c>
      <c r="CW8" s="46" t="s">
        <v>57</v>
      </c>
      <c r="CX8" s="46" t="s">
        <v>56</v>
      </c>
      <c r="CY8" s="46" t="s">
        <v>56</v>
      </c>
      <c r="CZ8" s="46" t="s">
        <v>57</v>
      </c>
      <c r="DA8" s="58">
        <f>SUM(DA9:DA14)/4</f>
        <v>100.575</v>
      </c>
      <c r="DB8" s="58">
        <f>SUM(DB9:DB14)/4</f>
        <v>92.5</v>
      </c>
      <c r="DC8" s="46" t="s">
        <v>57</v>
      </c>
      <c r="DD8" s="58">
        <f>SUM(DD9:DD14)/4</f>
        <v>0</v>
      </c>
      <c r="DE8" s="58">
        <f>SUM(DE9:DE14)/4</f>
        <v>100</v>
      </c>
      <c r="DF8" s="46" t="s">
        <v>57</v>
      </c>
      <c r="DG8" s="58">
        <f>SUM(DG9:DG14)/6</f>
        <v>0.64333333333333331</v>
      </c>
      <c r="DH8" s="58">
        <f>SUM(DH9:DH14)/6</f>
        <v>100</v>
      </c>
      <c r="DI8" s="46" t="s">
        <v>57</v>
      </c>
      <c r="DJ8" s="58">
        <f>SUM(DJ9:DJ14)/6</f>
        <v>0.46666666666666662</v>
      </c>
      <c r="DK8" s="58">
        <f>SUM(DK9:DK14)/6</f>
        <v>68.333333333333329</v>
      </c>
      <c r="DL8" s="46" t="s">
        <v>57</v>
      </c>
      <c r="DM8" s="58">
        <f>SUM(DM9:DM14)/6</f>
        <v>77.375</v>
      </c>
      <c r="DN8" s="59" t="s">
        <v>57</v>
      </c>
      <c r="DO8" s="58">
        <f t="shared" ref="DO8:DP8" si="0">SUM(DO9:DO14)/6</f>
        <v>100</v>
      </c>
      <c r="DP8" s="58">
        <f t="shared" si="0"/>
        <v>100</v>
      </c>
      <c r="DQ8" s="46" t="s">
        <v>57</v>
      </c>
      <c r="DR8" s="58">
        <f t="shared" ref="DR8" si="1">SUM(DR9:DR14)/6</f>
        <v>100</v>
      </c>
      <c r="DS8" s="58">
        <f t="shared" ref="DS8" si="2">SUM(DS9:DS14)/6</f>
        <v>100</v>
      </c>
      <c r="DT8" s="46" t="s">
        <v>57</v>
      </c>
      <c r="DU8" s="58">
        <f>SUM(DU9:DU14)/6</f>
        <v>67.833333333333329</v>
      </c>
      <c r="DV8" s="58">
        <f t="shared" ref="DV8" si="3">SUM(DV9:DV14)/6</f>
        <v>67.833333333333329</v>
      </c>
      <c r="DW8" s="46" t="s">
        <v>57</v>
      </c>
      <c r="DX8" s="58">
        <f>SUM(DX9:DX14)/6</f>
        <v>67.266666666666666</v>
      </c>
      <c r="DY8" s="58">
        <f>SUM(DY9:DY14)/6</f>
        <v>41.666666666666664</v>
      </c>
      <c r="DZ8" s="46" t="s">
        <v>57</v>
      </c>
      <c r="EA8" s="58">
        <f>SUM(EA9:EA14)/6</f>
        <v>100</v>
      </c>
      <c r="EB8" s="45" t="s">
        <v>57</v>
      </c>
      <c r="EC8" s="58">
        <f t="shared" ref="EC8:ED8" si="4">SUM(EC9:EC14)/6</f>
        <v>100</v>
      </c>
      <c r="ED8" s="58">
        <f t="shared" si="4"/>
        <v>100</v>
      </c>
      <c r="EE8" s="49" t="s">
        <v>57</v>
      </c>
      <c r="EF8" s="45">
        <f>SUM(EF9:EF14)/2</f>
        <v>0</v>
      </c>
      <c r="EG8" s="45">
        <f>SUM(EG9:EG14)/2</f>
        <v>0</v>
      </c>
      <c r="EH8" s="49" t="s">
        <v>57</v>
      </c>
      <c r="EI8" s="58">
        <f>SUM(EI9:EI14)/4</f>
        <v>91.175000000000011</v>
      </c>
      <c r="EJ8" s="59" t="s">
        <v>57</v>
      </c>
      <c r="EK8" s="58">
        <f>SUM(EK9:EK14)/4</f>
        <v>84.724999999999994</v>
      </c>
      <c r="EL8" s="58">
        <f>SUM(EL9:EL14)/4</f>
        <v>84.724999999999994</v>
      </c>
      <c r="EM8" s="46" t="s">
        <v>57</v>
      </c>
      <c r="EN8" s="58">
        <f>SUM(EN9:EN14)/4</f>
        <v>97.62</v>
      </c>
      <c r="EO8" s="58">
        <f>SUM(EO9:EO14)/4</f>
        <v>97.625</v>
      </c>
      <c r="EP8" s="46" t="s">
        <v>57</v>
      </c>
    </row>
    <row r="9" spans="1:149" ht="15.75" customHeight="1" x14ac:dyDescent="0.25">
      <c r="A9" s="244">
        <v>1</v>
      </c>
      <c r="B9" s="60" t="s">
        <v>42</v>
      </c>
      <c r="C9" s="61">
        <f>(E9+BO9+DM9+EA9+EI9)/5</f>
        <v>97.191425438596497</v>
      </c>
      <c r="D9" s="236">
        <v>1</v>
      </c>
      <c r="E9" s="161">
        <f>(N9+Q9+T9+W9+Z9+AC9+AO9+AF9+H9+K9+AI9+AL9+AR9+BM9+AU9+BG9)/16</f>
        <v>95.606250000000003</v>
      </c>
      <c r="F9" s="236">
        <v>1</v>
      </c>
      <c r="G9" s="192">
        <f>'Приложение 2'!E258</f>
        <v>100</v>
      </c>
      <c r="H9" s="192">
        <f>'Приложение 2'!I258</f>
        <v>100</v>
      </c>
      <c r="I9" s="47">
        <v>1</v>
      </c>
      <c r="J9" s="192">
        <f>'Приложение 2'!E259</f>
        <v>100</v>
      </c>
      <c r="K9" s="192">
        <f>'Приложение 2'!I259</f>
        <v>100</v>
      </c>
      <c r="L9" s="47">
        <v>1</v>
      </c>
      <c r="M9" s="47">
        <f>'Приложение 2'!E260</f>
        <v>30</v>
      </c>
      <c r="N9" s="192">
        <f>'Приложение 2'!I260</f>
        <v>30</v>
      </c>
      <c r="O9" s="47">
        <v>1</v>
      </c>
      <c r="P9" s="192">
        <f>'Приложение 2'!E261</f>
        <v>100</v>
      </c>
      <c r="Q9" s="192">
        <f>'Приложение 2'!I261</f>
        <v>100</v>
      </c>
      <c r="R9" s="47">
        <v>1</v>
      </c>
      <c r="S9" s="192">
        <f>'Приложение 2'!E262</f>
        <v>100</v>
      </c>
      <c r="T9" s="192">
        <f>'Приложение 2'!I262</f>
        <v>100</v>
      </c>
      <c r="U9" s="62">
        <v>1</v>
      </c>
      <c r="V9" s="192">
        <f>'Приложение 2'!E263</f>
        <v>100</v>
      </c>
      <c r="W9" s="192">
        <f>'Приложение 2'!I263</f>
        <v>100</v>
      </c>
      <c r="X9" s="47">
        <v>1</v>
      </c>
      <c r="Y9" s="192">
        <f>'Приложение 2'!E264</f>
        <v>100</v>
      </c>
      <c r="Z9" s="192">
        <f>'Приложение 2'!I264</f>
        <v>100</v>
      </c>
      <c r="AA9" s="47">
        <v>1</v>
      </c>
      <c r="AB9" s="192">
        <f>'Приложение 2'!E265</f>
        <v>100</v>
      </c>
      <c r="AC9" s="192">
        <f>'Приложение 2'!I265</f>
        <v>100</v>
      </c>
      <c r="AD9" s="47">
        <v>1</v>
      </c>
      <c r="AE9" s="192">
        <f>'Приложение 2'!E266</f>
        <v>100</v>
      </c>
      <c r="AF9" s="192">
        <f>'Приложение 2'!I266</f>
        <v>100</v>
      </c>
      <c r="AG9" s="47">
        <v>1</v>
      </c>
      <c r="AH9" s="66">
        <f>'Приложение 2'!E267</f>
        <v>100</v>
      </c>
      <c r="AI9" s="66">
        <f>'Приложение 2'!I267</f>
        <v>100</v>
      </c>
      <c r="AJ9" s="47">
        <v>1</v>
      </c>
      <c r="AK9" s="192">
        <f>'Приложение 2'!E268</f>
        <v>100</v>
      </c>
      <c r="AL9" s="192">
        <f>'Приложение 2'!I268</f>
        <v>100</v>
      </c>
      <c r="AM9" s="47">
        <v>1</v>
      </c>
      <c r="AN9" s="192">
        <f>'Приложение 2'!E269</f>
        <v>99.7</v>
      </c>
      <c r="AO9" s="192">
        <f>'Приложение 2'!I269</f>
        <v>99.7</v>
      </c>
      <c r="AP9" s="47">
        <v>1</v>
      </c>
      <c r="AQ9" s="192">
        <f>'Приложение 2'!E270</f>
        <v>100</v>
      </c>
      <c r="AR9" s="192">
        <f>'Приложение 2'!I270</f>
        <v>100</v>
      </c>
      <c r="AS9" s="47">
        <v>1</v>
      </c>
      <c r="AT9" s="70">
        <f>'Приложение 2'!E271</f>
        <v>0</v>
      </c>
      <c r="AU9" s="220">
        <f>'Приложение 2'!I271</f>
        <v>100</v>
      </c>
      <c r="AV9" s="70">
        <v>1</v>
      </c>
      <c r="AW9" s="47" t="str">
        <f>'Приложение 2'!E272</f>
        <v>-</v>
      </c>
      <c r="AX9" s="47" t="str">
        <f>'Приложение 2'!I272</f>
        <v>-</v>
      </c>
      <c r="AY9" s="47" t="s">
        <v>57</v>
      </c>
      <c r="AZ9" s="47" t="str">
        <f>'Приложение 2'!E273</f>
        <v>-</v>
      </c>
      <c r="BA9" s="47" t="str">
        <f>'Приложение 2'!I273</f>
        <v>-</v>
      </c>
      <c r="BB9" s="47" t="s">
        <v>57</v>
      </c>
      <c r="BC9" s="47" t="str">
        <f>'Приложение 2'!E274</f>
        <v>-</v>
      </c>
      <c r="BD9" s="47" t="str">
        <f>'Приложение 2'!I274</f>
        <v>-</v>
      </c>
      <c r="BE9" s="47" t="s">
        <v>57</v>
      </c>
      <c r="BF9" s="220">
        <f>'Приложение 2'!E275</f>
        <v>100</v>
      </c>
      <c r="BG9" s="220">
        <f>'Приложение 2'!I275</f>
        <v>100</v>
      </c>
      <c r="BH9" s="70">
        <v>1</v>
      </c>
      <c r="BI9" s="47" t="str">
        <f>'Приложение 2'!E276</f>
        <v>-</v>
      </c>
      <c r="BJ9" s="47" t="str">
        <f>'Приложение 2'!I276</f>
        <v>-</v>
      </c>
      <c r="BK9" s="47" t="s">
        <v>57</v>
      </c>
      <c r="BL9" s="192">
        <f>'Приложение 2'!E277</f>
        <v>100</v>
      </c>
      <c r="BM9" s="192">
        <f>'Приложение 2'!I277</f>
        <v>100</v>
      </c>
      <c r="BN9" s="62">
        <v>1</v>
      </c>
      <c r="BO9" s="61">
        <f>(BR9+BU9+BX9+CA9+CD9+DH9+DK9+CG9+CJ9+CM9+DB9+DE9)/12</f>
        <v>90.350877192982466</v>
      </c>
      <c r="BP9" s="236">
        <v>1</v>
      </c>
      <c r="BQ9" s="192">
        <f>'Приложение 2'!E279</f>
        <v>100</v>
      </c>
      <c r="BR9" s="192">
        <f>'Приложение 2'!I279</f>
        <v>100</v>
      </c>
      <c r="BS9" s="47">
        <v>1</v>
      </c>
      <c r="BT9" s="192">
        <f>'Приложение 2'!E280</f>
        <v>95.4</v>
      </c>
      <c r="BU9" s="192">
        <f>'Приложение 2'!I280</f>
        <v>100</v>
      </c>
      <c r="BV9" s="47">
        <v>1</v>
      </c>
      <c r="BW9" s="192">
        <f>'Приложение 2'!E281</f>
        <v>5.03</v>
      </c>
      <c r="BX9" s="192">
        <f>'Приложение 2'!I281</f>
        <v>100</v>
      </c>
      <c r="BY9" s="47">
        <v>1</v>
      </c>
      <c r="BZ9" s="47">
        <f>'Приложение 2'!E282</f>
        <v>0</v>
      </c>
      <c r="CA9" s="192">
        <f>'Приложение 2'!I282</f>
        <v>100</v>
      </c>
      <c r="CB9" s="47">
        <v>1</v>
      </c>
      <c r="CC9" s="47">
        <f>'Приложение 2'!E283</f>
        <v>3</v>
      </c>
      <c r="CD9" s="47">
        <f>'Приложение 2'!I283</f>
        <v>0</v>
      </c>
      <c r="CE9" s="70">
        <v>1</v>
      </c>
      <c r="CF9" s="192">
        <f>'Приложение 2'!E284</f>
        <v>100</v>
      </c>
      <c r="CG9" s="192">
        <f>'Приложение 2'!I284</f>
        <v>100</v>
      </c>
      <c r="CH9" s="47">
        <v>1</v>
      </c>
      <c r="CI9" s="192">
        <f>'Приложение 2'!E285</f>
        <v>100</v>
      </c>
      <c r="CJ9" s="192">
        <f>'Приложение 2'!I285</f>
        <v>100</v>
      </c>
      <c r="CK9" s="47">
        <v>1</v>
      </c>
      <c r="CL9" s="192">
        <f>'Приложение 2'!E286</f>
        <v>80</v>
      </c>
      <c r="CM9" s="192">
        <f>'Приложение 2'!I286</f>
        <v>84.210526315789465</v>
      </c>
      <c r="CN9" s="47">
        <v>3</v>
      </c>
      <c r="CO9" s="47" t="str">
        <f>'Приложение 2'!E287</f>
        <v>-</v>
      </c>
      <c r="CP9" s="47" t="str">
        <f>'Приложение 2'!I287</f>
        <v>-</v>
      </c>
      <c r="CQ9" s="47" t="s">
        <v>57</v>
      </c>
      <c r="CR9" s="47" t="str">
        <f>'Приложение 2'!E288</f>
        <v>-</v>
      </c>
      <c r="CS9" s="47" t="str">
        <f>'Приложение 2'!I288</f>
        <v>-</v>
      </c>
      <c r="CT9" s="47" t="s">
        <v>57</v>
      </c>
      <c r="CU9" s="47" t="str">
        <f>'Приложение 2'!E289</f>
        <v>-</v>
      </c>
      <c r="CV9" s="47" t="str">
        <f>'Приложение 2'!I289</f>
        <v>-</v>
      </c>
      <c r="CW9" s="47" t="s">
        <v>57</v>
      </c>
      <c r="CX9" s="47" t="str">
        <f>'Приложение 2'!E290</f>
        <v>-</v>
      </c>
      <c r="CY9" s="47" t="str">
        <f>'Приложение 2'!I290</f>
        <v>-</v>
      </c>
      <c r="CZ9" s="47" t="s">
        <v>57</v>
      </c>
      <c r="DA9" s="192">
        <f>'Приложение 2'!E291</f>
        <v>95.6</v>
      </c>
      <c r="DB9" s="192">
        <f>'Приложение 2'!I291</f>
        <v>100</v>
      </c>
      <c r="DC9" s="47">
        <v>1</v>
      </c>
      <c r="DD9" s="192">
        <f>'Приложение 2'!E292</f>
        <v>0</v>
      </c>
      <c r="DE9" s="192">
        <f>'Приложение 2'!I292</f>
        <v>100</v>
      </c>
      <c r="DF9" s="47">
        <v>1</v>
      </c>
      <c r="DG9" s="192">
        <f>'Приложение 2'!E293</f>
        <v>0.09</v>
      </c>
      <c r="DH9" s="192">
        <f>'Приложение 2'!I293</f>
        <v>100</v>
      </c>
      <c r="DI9" s="47">
        <v>1</v>
      </c>
      <c r="DJ9" s="192">
        <f>'Приложение 2'!E294</f>
        <v>0</v>
      </c>
      <c r="DK9" s="192">
        <v>100</v>
      </c>
      <c r="DL9" s="47">
        <v>1</v>
      </c>
      <c r="DM9" s="61">
        <f t="shared" ref="DM9:DM14" si="5">(DP9+DS9+DV9+DY9)/4</f>
        <v>100</v>
      </c>
      <c r="DN9" s="64">
        <v>1</v>
      </c>
      <c r="DO9" s="192">
        <f>'Приложение 2'!E296</f>
        <v>100</v>
      </c>
      <c r="DP9" s="192">
        <f>'Приложение 2'!I296</f>
        <v>100</v>
      </c>
      <c r="DQ9" s="47">
        <v>1</v>
      </c>
      <c r="DR9" s="192">
        <f>'Приложение 2'!E297</f>
        <v>100</v>
      </c>
      <c r="DS9" s="192">
        <f>'Приложение 2'!I297</f>
        <v>100</v>
      </c>
      <c r="DT9" s="47">
        <v>1</v>
      </c>
      <c r="DU9" s="192">
        <f>'Приложение 2'!E298</f>
        <v>100</v>
      </c>
      <c r="DV9" s="192">
        <f>'Приложение 2'!I298</f>
        <v>100</v>
      </c>
      <c r="DW9" s="47">
        <v>1</v>
      </c>
      <c r="DX9" s="192">
        <f>'Приложение 2'!E299</f>
        <v>100</v>
      </c>
      <c r="DY9" s="192">
        <f>'Приложение 2'!I299</f>
        <v>100</v>
      </c>
      <c r="DZ9" s="47">
        <v>1</v>
      </c>
      <c r="EA9" s="61">
        <f>ED9</f>
        <v>100</v>
      </c>
      <c r="EB9" s="236">
        <v>1</v>
      </c>
      <c r="EC9" s="192">
        <f>'Приложение 2'!E301</f>
        <v>100</v>
      </c>
      <c r="ED9" s="192">
        <f>'Приложение 2'!I301</f>
        <v>100</v>
      </c>
      <c r="EE9" s="65">
        <v>1</v>
      </c>
      <c r="EF9" s="65" t="str">
        <f>'Приложение 2'!E302</f>
        <v>-</v>
      </c>
      <c r="EG9" s="65" t="str">
        <f>'Приложение 2'!I302</f>
        <v>-</v>
      </c>
      <c r="EH9" s="65" t="s">
        <v>57</v>
      </c>
      <c r="EI9" s="61">
        <f>(EL9+EO9)/2</f>
        <v>100</v>
      </c>
      <c r="EJ9" s="64">
        <v>1</v>
      </c>
      <c r="EK9" s="192">
        <f>'Приложение 2'!E304</f>
        <v>100</v>
      </c>
      <c r="EL9" s="192">
        <f>'Приложение 2'!I304</f>
        <v>100</v>
      </c>
      <c r="EM9" s="47">
        <v>1</v>
      </c>
      <c r="EN9" s="192">
        <f>'Приложение 2'!E305</f>
        <v>100</v>
      </c>
      <c r="EO9" s="192">
        <f>'Приложение 2'!I305</f>
        <v>100</v>
      </c>
      <c r="EP9" s="47">
        <v>1</v>
      </c>
    </row>
    <row r="10" spans="1:149" s="245" customFormat="1" ht="16.5" customHeight="1" x14ac:dyDescent="0.25">
      <c r="A10" s="244">
        <v>2</v>
      </c>
      <c r="B10" s="60" t="s">
        <v>38</v>
      </c>
      <c r="C10" s="61">
        <f>(E10+BO10+DM10+EA10+EI10)/5</f>
        <v>92.473082706766917</v>
      </c>
      <c r="D10" s="236">
        <v>2</v>
      </c>
      <c r="E10" s="161">
        <f>(N10+Q10+T10+W10+Z10+AC10+AO10+AR10+AF10+AI10+AL10+BM10+AU10+BG10)/14</f>
        <v>90.728571428571428</v>
      </c>
      <c r="F10" s="236">
        <v>2</v>
      </c>
      <c r="G10" s="192" t="str">
        <f>'Приложение 2'!E58</f>
        <v>-</v>
      </c>
      <c r="H10" s="192" t="str">
        <f>'Приложение 2'!I58</f>
        <v>-</v>
      </c>
      <c r="I10" s="47" t="s">
        <v>56</v>
      </c>
      <c r="J10" s="192" t="s">
        <v>56</v>
      </c>
      <c r="K10" s="192" t="s">
        <v>56</v>
      </c>
      <c r="L10" s="47" t="s">
        <v>56</v>
      </c>
      <c r="M10" s="47">
        <f>'Приложение 2'!E60</f>
        <v>30</v>
      </c>
      <c r="N10" s="192">
        <f>'Приложение 2'!I60</f>
        <v>30</v>
      </c>
      <c r="O10" s="62">
        <v>1</v>
      </c>
      <c r="P10" s="192">
        <f>'Приложение 2'!E61</f>
        <v>100</v>
      </c>
      <c r="Q10" s="192">
        <f>'Приложение 2'!I61</f>
        <v>100</v>
      </c>
      <c r="R10" s="47">
        <v>1</v>
      </c>
      <c r="S10" s="192">
        <f>'Приложение 2'!E62</f>
        <v>70</v>
      </c>
      <c r="T10" s="192">
        <f>'Приложение 2'!I62</f>
        <v>70</v>
      </c>
      <c r="U10" s="62">
        <v>4</v>
      </c>
      <c r="V10" s="192">
        <f>'Приложение 2'!E63</f>
        <v>100</v>
      </c>
      <c r="W10" s="192">
        <v>100</v>
      </c>
      <c r="X10" s="47">
        <v>1</v>
      </c>
      <c r="Y10" s="192">
        <f>'Приложение 2'!E64</f>
        <v>100</v>
      </c>
      <c r="Z10" s="192">
        <f>'Приложение 2'!I64</f>
        <v>100</v>
      </c>
      <c r="AA10" s="47">
        <v>1</v>
      </c>
      <c r="AB10" s="192">
        <f>'Приложение 2'!E65</f>
        <v>100</v>
      </c>
      <c r="AC10" s="192">
        <f>'Приложение 2'!I65</f>
        <v>100</v>
      </c>
      <c r="AD10" s="62">
        <v>1</v>
      </c>
      <c r="AE10" s="192">
        <f>'Приложение 2'!E66</f>
        <v>100</v>
      </c>
      <c r="AF10" s="192">
        <f>'Приложение 2'!I66</f>
        <v>100</v>
      </c>
      <c r="AG10" s="62">
        <v>1</v>
      </c>
      <c r="AH10" s="66">
        <f>'Приложение 2'!E67</f>
        <v>95.2</v>
      </c>
      <c r="AI10" s="66">
        <f>'Приложение 2'!I67</f>
        <v>95.2</v>
      </c>
      <c r="AJ10" s="62">
        <v>2</v>
      </c>
      <c r="AK10" s="192">
        <f>'Приложение 2'!E68</f>
        <v>76.900000000000006</v>
      </c>
      <c r="AL10" s="192">
        <f>'Приложение 2'!I68</f>
        <v>76.900000000000006</v>
      </c>
      <c r="AM10" s="62">
        <v>2</v>
      </c>
      <c r="AN10" s="192">
        <f>'Приложение 2'!E69</f>
        <v>98.1</v>
      </c>
      <c r="AO10" s="192">
        <f>'Приложение 2'!I69</f>
        <v>98.1</v>
      </c>
      <c r="AP10" s="62">
        <v>2</v>
      </c>
      <c r="AQ10" s="192">
        <f>'Приложение 2'!E70</f>
        <v>100</v>
      </c>
      <c r="AR10" s="192">
        <f>'Приложение 2'!I70</f>
        <v>100</v>
      </c>
      <c r="AS10" s="62">
        <v>1</v>
      </c>
      <c r="AT10" s="70">
        <f>'Приложение 2'!E71</f>
        <v>0</v>
      </c>
      <c r="AU10" s="220">
        <f>'Приложение 2'!I71</f>
        <v>100</v>
      </c>
      <c r="AV10" s="70">
        <v>1</v>
      </c>
      <c r="AW10" s="47" t="str">
        <f>'Приложение 2'!E72</f>
        <v>-</v>
      </c>
      <c r="AX10" s="47" t="str">
        <f>'Приложение 2'!I72</f>
        <v>-</v>
      </c>
      <c r="AY10" s="47" t="s">
        <v>57</v>
      </c>
      <c r="AZ10" s="47" t="str">
        <f>'Приложение 2'!E73</f>
        <v>-</v>
      </c>
      <c r="BA10" s="47" t="str">
        <f>'Приложение 2'!I73</f>
        <v>-</v>
      </c>
      <c r="BB10" s="47" t="s">
        <v>57</v>
      </c>
      <c r="BC10" s="47" t="str">
        <f>'Приложение 2'!E74</f>
        <v>-</v>
      </c>
      <c r="BD10" s="47" t="str">
        <f>'Приложение 2'!I74</f>
        <v>-</v>
      </c>
      <c r="BE10" s="47" t="s">
        <v>57</v>
      </c>
      <c r="BF10" s="220">
        <f>'Приложение 2'!E75</f>
        <v>100</v>
      </c>
      <c r="BG10" s="220">
        <f>'Приложение 2'!I75</f>
        <v>100</v>
      </c>
      <c r="BH10" s="70">
        <v>1</v>
      </c>
      <c r="BI10" s="47" t="str">
        <f>'Приложение 2'!E76</f>
        <v>-</v>
      </c>
      <c r="BJ10" s="47" t="str">
        <f>'Приложение 2'!I76</f>
        <v>-</v>
      </c>
      <c r="BK10" s="47" t="s">
        <v>57</v>
      </c>
      <c r="BL10" s="192">
        <f>'Приложение 2'!E77</f>
        <v>100</v>
      </c>
      <c r="BM10" s="192">
        <f>'Приложение 2'!I77</f>
        <v>100</v>
      </c>
      <c r="BN10" s="62">
        <v>1</v>
      </c>
      <c r="BO10" s="61">
        <f>(BR10+BU10+BX10+CA10+CD10+DH10+DK10+CM10+DB10+DE10)/10</f>
        <v>76.636842105263156</v>
      </c>
      <c r="BP10" s="236">
        <v>4</v>
      </c>
      <c r="BQ10" s="192">
        <f>'Приложение 2'!E79</f>
        <v>67</v>
      </c>
      <c r="BR10" s="192">
        <f>'Приложение 2'!I79</f>
        <v>67</v>
      </c>
      <c r="BS10" s="47">
        <v>3</v>
      </c>
      <c r="BT10" s="192">
        <f>'Приложение 2'!E80</f>
        <v>99.7</v>
      </c>
      <c r="BU10" s="192">
        <f>'Приложение 2'!I80</f>
        <v>100</v>
      </c>
      <c r="BV10" s="47">
        <v>1</v>
      </c>
      <c r="BW10" s="192">
        <f>'Приложение 2'!E81</f>
        <v>45.95</v>
      </c>
      <c r="BX10" s="192">
        <f>'Приложение 2'!I81</f>
        <v>100</v>
      </c>
      <c r="BY10" s="47">
        <v>1</v>
      </c>
      <c r="BZ10" s="47">
        <f>'Приложение 2'!E82</f>
        <v>2</v>
      </c>
      <c r="CA10" s="192">
        <f>'Приложение 2'!I82</f>
        <v>80</v>
      </c>
      <c r="CB10" s="47">
        <v>2</v>
      </c>
      <c r="CC10" s="47">
        <f>'Приложение 2'!E83</f>
        <v>7</v>
      </c>
      <c r="CD10" s="47">
        <f>'Приложение 2'!I83</f>
        <v>0</v>
      </c>
      <c r="CE10" s="70">
        <v>1</v>
      </c>
      <c r="CF10" s="192" t="s">
        <v>56</v>
      </c>
      <c r="CG10" s="192" t="str">
        <f>'Приложение 2'!I84</f>
        <v>-</v>
      </c>
      <c r="CH10" s="47" t="s">
        <v>57</v>
      </c>
      <c r="CI10" s="192" t="s">
        <v>56</v>
      </c>
      <c r="CJ10" s="192" t="s">
        <v>56</v>
      </c>
      <c r="CK10" s="47" t="s">
        <v>57</v>
      </c>
      <c r="CL10" s="192">
        <f>'Приложение 2'!E86</f>
        <v>94.4</v>
      </c>
      <c r="CM10" s="192">
        <f>'Приложение 2'!I86</f>
        <v>99.368421052631589</v>
      </c>
      <c r="CN10" s="47">
        <v>1</v>
      </c>
      <c r="CO10" s="47" t="str">
        <f>'Приложение 2'!E87</f>
        <v>-</v>
      </c>
      <c r="CP10" s="47" t="str">
        <f>'Приложение 2'!I87</f>
        <v>-</v>
      </c>
      <c r="CQ10" s="47" t="s">
        <v>57</v>
      </c>
      <c r="CR10" s="47" t="str">
        <f>'Приложение 2'!E88</f>
        <v>-</v>
      </c>
      <c r="CS10" s="47" t="str">
        <f>'Приложение 2'!I88</f>
        <v>-</v>
      </c>
      <c r="CT10" s="47" t="s">
        <v>57</v>
      </c>
      <c r="CU10" s="47" t="str">
        <f>'Приложение 2'!E89</f>
        <v>-</v>
      </c>
      <c r="CV10" s="47" t="str">
        <f>'Приложение 2'!I89</f>
        <v>-</v>
      </c>
      <c r="CW10" s="47" t="s">
        <v>57</v>
      </c>
      <c r="CX10" s="47" t="str">
        <f>'Приложение 2'!E90</f>
        <v>-</v>
      </c>
      <c r="CY10" s="47" t="str">
        <f>'Приложение 2'!I90</f>
        <v>-</v>
      </c>
      <c r="CZ10" s="47" t="s">
        <v>57</v>
      </c>
      <c r="DA10" s="192">
        <f>'Приложение 2'!E91</f>
        <v>106.7</v>
      </c>
      <c r="DB10" s="192">
        <f>'Приложение 2'!I91</f>
        <v>70</v>
      </c>
      <c r="DC10" s="47">
        <v>2</v>
      </c>
      <c r="DD10" s="192">
        <f>'Приложение 2'!E92</f>
        <v>0</v>
      </c>
      <c r="DE10" s="192">
        <f>'Приложение 2'!I92</f>
        <v>100</v>
      </c>
      <c r="DF10" s="47">
        <v>1</v>
      </c>
      <c r="DG10" s="192">
        <f>'Приложение 2'!E93</f>
        <v>0.2</v>
      </c>
      <c r="DH10" s="192">
        <f>'Приложение 2'!I93</f>
        <v>100</v>
      </c>
      <c r="DI10" s="47">
        <v>1</v>
      </c>
      <c r="DJ10" s="192">
        <f>'Приложение 2'!E94</f>
        <v>0.09</v>
      </c>
      <c r="DK10" s="192">
        <v>50</v>
      </c>
      <c r="DL10" s="47">
        <v>2</v>
      </c>
      <c r="DM10" s="61">
        <f t="shared" si="5"/>
        <v>100</v>
      </c>
      <c r="DN10" s="64">
        <v>1</v>
      </c>
      <c r="DO10" s="192">
        <f>'Приложение 2'!E96</f>
        <v>100</v>
      </c>
      <c r="DP10" s="192">
        <f>'Приложение 2'!I96</f>
        <v>100</v>
      </c>
      <c r="DQ10" s="47">
        <v>1</v>
      </c>
      <c r="DR10" s="192">
        <f>'Приложение 2'!E97</f>
        <v>100</v>
      </c>
      <c r="DS10" s="192">
        <f>'Приложение 2'!I97</f>
        <v>100</v>
      </c>
      <c r="DT10" s="47">
        <v>1</v>
      </c>
      <c r="DU10" s="192">
        <f>'Приложение 2'!E98</f>
        <v>100</v>
      </c>
      <c r="DV10" s="192">
        <f>'Приложение 2'!I98</f>
        <v>100</v>
      </c>
      <c r="DW10" s="47">
        <v>1</v>
      </c>
      <c r="DX10" s="192">
        <f>'Приложение 2'!E99</f>
        <v>100</v>
      </c>
      <c r="DY10" s="192">
        <f>'Приложение 2'!I99</f>
        <v>100</v>
      </c>
      <c r="DZ10" s="47">
        <v>1</v>
      </c>
      <c r="EA10" s="61">
        <f t="shared" ref="EA10:EA14" si="6">ED10</f>
        <v>100</v>
      </c>
      <c r="EB10" s="236">
        <v>1</v>
      </c>
      <c r="EC10" s="192">
        <f>'Приложение 2'!E101</f>
        <v>100</v>
      </c>
      <c r="ED10" s="192">
        <f>'Приложение 2'!I101</f>
        <v>100</v>
      </c>
      <c r="EE10" s="65">
        <v>1</v>
      </c>
      <c r="EF10" s="65" t="str">
        <f>'Приложение 2'!E102</f>
        <v>-</v>
      </c>
      <c r="EG10" s="62" t="str">
        <f>'Приложение 2'!I102</f>
        <v>-</v>
      </c>
      <c r="EH10" s="65" t="s">
        <v>57</v>
      </c>
      <c r="EI10" s="61">
        <f>(EL10+EO10)/2</f>
        <v>95</v>
      </c>
      <c r="EJ10" s="64">
        <v>2</v>
      </c>
      <c r="EK10" s="192">
        <f>'Приложение 2'!E104</f>
        <v>90</v>
      </c>
      <c r="EL10" s="192">
        <f>'Приложение 2'!I104</f>
        <v>90</v>
      </c>
      <c r="EM10" s="47">
        <v>2</v>
      </c>
      <c r="EN10" s="192">
        <f>'Приложение 2'!E105</f>
        <v>100</v>
      </c>
      <c r="EO10" s="192">
        <f>'Приложение 2'!I105</f>
        <v>100</v>
      </c>
      <c r="EP10" s="47">
        <v>1</v>
      </c>
    </row>
    <row r="11" spans="1:149" ht="28.5" customHeight="1" x14ac:dyDescent="0.25">
      <c r="A11" s="244">
        <v>3</v>
      </c>
      <c r="B11" s="60" t="s">
        <v>43</v>
      </c>
      <c r="C11" s="61">
        <f>(E11+BO11+DM11+EA11+EI11)/5</f>
        <v>90.641535087719305</v>
      </c>
      <c r="D11" s="236">
        <v>3</v>
      </c>
      <c r="E11" s="161">
        <f>(N11+Q11+T11+W11+Z11+AC11+AO11+AF11+H11+K11+AI11+AL11+AR11+BM11+AU11+BG11)/16</f>
        <v>89.787499999999994</v>
      </c>
      <c r="F11" s="236">
        <v>3</v>
      </c>
      <c r="G11" s="192">
        <f>'Приложение 2'!E508</f>
        <v>100</v>
      </c>
      <c r="H11" s="192">
        <f>'Приложение 2'!I508</f>
        <v>100</v>
      </c>
      <c r="I11" s="47">
        <v>1</v>
      </c>
      <c r="J11" s="192">
        <f>'Приложение 2'!E509</f>
        <v>100</v>
      </c>
      <c r="K11" s="192">
        <f>'Приложение 2'!I509</f>
        <v>100</v>
      </c>
      <c r="L11" s="47">
        <v>1</v>
      </c>
      <c r="M11" s="47">
        <f>'Приложение 2'!E510</f>
        <v>0</v>
      </c>
      <c r="N11" s="192">
        <f>'Приложение 2'!I510</f>
        <v>0</v>
      </c>
      <c r="O11" s="47">
        <v>2</v>
      </c>
      <c r="P11" s="192">
        <f>'Приложение 2'!E511</f>
        <v>100</v>
      </c>
      <c r="Q11" s="192">
        <f>'Приложение 2'!I511</f>
        <v>100</v>
      </c>
      <c r="R11" s="47">
        <v>1</v>
      </c>
      <c r="S11" s="192">
        <f>'Приложение 2'!E512</f>
        <v>84.2</v>
      </c>
      <c r="T11" s="192">
        <f>'Приложение 2'!I512</f>
        <v>84.2</v>
      </c>
      <c r="U11" s="62">
        <v>2</v>
      </c>
      <c r="V11" s="192">
        <f>'Приложение 2'!E513</f>
        <v>100</v>
      </c>
      <c r="W11" s="192">
        <v>100</v>
      </c>
      <c r="X11" s="47">
        <v>1</v>
      </c>
      <c r="Y11" s="192">
        <f>'Приложение 2'!E514</f>
        <v>100</v>
      </c>
      <c r="Z11" s="192">
        <f>'Приложение 2'!I514</f>
        <v>100</v>
      </c>
      <c r="AA11" s="47">
        <v>2</v>
      </c>
      <c r="AB11" s="192">
        <f>'Приложение 2'!E515</f>
        <v>100</v>
      </c>
      <c r="AC11" s="192">
        <f>'Приложение 2'!I515</f>
        <v>100</v>
      </c>
      <c r="AD11" s="47">
        <v>1</v>
      </c>
      <c r="AE11" s="192">
        <f>'Приложение 2'!E516</f>
        <v>100</v>
      </c>
      <c r="AF11" s="192">
        <f>'Приложение 2'!I516</f>
        <v>100</v>
      </c>
      <c r="AG11" s="47">
        <v>1</v>
      </c>
      <c r="AH11" s="66">
        <f>'Приложение 2'!E517</f>
        <v>92.9</v>
      </c>
      <c r="AI11" s="66">
        <f>'Приложение 2'!I517</f>
        <v>92.9</v>
      </c>
      <c r="AJ11" s="47">
        <v>3</v>
      </c>
      <c r="AK11" s="192">
        <f>'Приложение 2'!E518</f>
        <v>66.7</v>
      </c>
      <c r="AL11" s="192">
        <f>'Приложение 2'!I518</f>
        <v>66.7</v>
      </c>
      <c r="AM11" s="47">
        <v>3</v>
      </c>
      <c r="AN11" s="192">
        <f>'Приложение 2'!E519</f>
        <v>92.8</v>
      </c>
      <c r="AO11" s="192">
        <f>'Приложение 2'!I519</f>
        <v>92.8</v>
      </c>
      <c r="AP11" s="47">
        <v>5</v>
      </c>
      <c r="AQ11" s="192">
        <f>'Приложение 2'!E520</f>
        <v>100</v>
      </c>
      <c r="AR11" s="192">
        <f>'Приложение 2'!I520</f>
        <v>100</v>
      </c>
      <c r="AS11" s="47">
        <v>1</v>
      </c>
      <c r="AT11" s="70">
        <f>'Приложение 2'!E521</f>
        <v>0</v>
      </c>
      <c r="AU11" s="220">
        <f>'Приложение 2'!I521</f>
        <v>100</v>
      </c>
      <c r="AV11" s="70">
        <v>1</v>
      </c>
      <c r="AW11" s="47" t="str">
        <f>'Приложение 2'!E522</f>
        <v>-</v>
      </c>
      <c r="AX11" s="47" t="str">
        <f>'Приложение 2'!I522</f>
        <v>-</v>
      </c>
      <c r="AY11" s="47" t="s">
        <v>57</v>
      </c>
      <c r="AZ11" s="47" t="str">
        <f>'Приложение 2'!E523</f>
        <v>-</v>
      </c>
      <c r="BA11" s="47" t="str">
        <f>'Приложение 2'!I523</f>
        <v>-</v>
      </c>
      <c r="BB11" s="47" t="s">
        <v>57</v>
      </c>
      <c r="BC11" s="47" t="str">
        <f>'Приложение 2'!E524</f>
        <v>-</v>
      </c>
      <c r="BD11" s="47" t="str">
        <f>'Приложение 2'!I524</f>
        <v>-</v>
      </c>
      <c r="BE11" s="47" t="s">
        <v>57</v>
      </c>
      <c r="BF11" s="220">
        <f>'Приложение 2'!E525</f>
        <v>100</v>
      </c>
      <c r="BG11" s="220">
        <f>'Приложение 2'!I525</f>
        <v>100</v>
      </c>
      <c r="BH11" s="70">
        <v>1</v>
      </c>
      <c r="BI11" s="47" t="str">
        <f>'Приложение 2'!E526</f>
        <v>-</v>
      </c>
      <c r="BJ11" s="47" t="str">
        <f>'Приложение 2'!I526</f>
        <v>-</v>
      </c>
      <c r="BK11" s="47" t="s">
        <v>57</v>
      </c>
      <c r="BL11" s="192">
        <f>'Приложение 2'!E527</f>
        <v>100</v>
      </c>
      <c r="BM11" s="192">
        <f>'Приложение 2'!I527</f>
        <v>100</v>
      </c>
      <c r="BN11" s="47">
        <v>1</v>
      </c>
      <c r="BO11" s="61">
        <f>(BR11+BU11+BX11+CA11+CD11+DH11+DK11+CG11+CJ11+CM11+DE11+DB11)/12</f>
        <v>83.070175438596493</v>
      </c>
      <c r="BP11" s="236">
        <v>3</v>
      </c>
      <c r="BQ11" s="192">
        <f>'Приложение 2'!E529</f>
        <v>100</v>
      </c>
      <c r="BR11" s="192">
        <f>'Приложение 2'!I529</f>
        <v>100</v>
      </c>
      <c r="BS11" s="47">
        <v>1</v>
      </c>
      <c r="BT11" s="192">
        <f>'Приложение 2'!E530</f>
        <v>98.6</v>
      </c>
      <c r="BU11" s="192">
        <f>'Приложение 2'!I530</f>
        <v>100</v>
      </c>
      <c r="BV11" s="47">
        <v>1</v>
      </c>
      <c r="BW11" s="192">
        <f>'Приложение 2'!E531</f>
        <v>452.52</v>
      </c>
      <c r="BX11" s="192">
        <f>'Приложение 2'!I531</f>
        <v>0</v>
      </c>
      <c r="BY11" s="47">
        <v>2</v>
      </c>
      <c r="BZ11" s="47">
        <f>'Приложение 2'!E532</f>
        <v>0</v>
      </c>
      <c r="CA11" s="192">
        <f>'Приложение 2'!I532</f>
        <v>100</v>
      </c>
      <c r="CB11" s="47">
        <v>1</v>
      </c>
      <c r="CC11" s="47">
        <f>'Приложение 2'!E533</f>
        <v>11</v>
      </c>
      <c r="CD11" s="47">
        <f>'Приложение 2'!I533</f>
        <v>0</v>
      </c>
      <c r="CE11" s="70">
        <v>1</v>
      </c>
      <c r="CF11" s="192">
        <f>'Приложение 2'!E534</f>
        <v>100</v>
      </c>
      <c r="CG11" s="192">
        <f>'Приложение 2'!I534</f>
        <v>100</v>
      </c>
      <c r="CH11" s="47">
        <v>1</v>
      </c>
      <c r="CI11" s="192">
        <f>'Приложение 2'!E535</f>
        <v>100</v>
      </c>
      <c r="CJ11" s="192">
        <f>'Приложение 2'!I535</f>
        <v>100</v>
      </c>
      <c r="CK11" s="47">
        <v>1</v>
      </c>
      <c r="CL11" s="192">
        <f>'Приложение 2'!E536</f>
        <v>92</v>
      </c>
      <c r="CM11" s="192">
        <f>'Приложение 2'!I536</f>
        <v>96.84210526315789</v>
      </c>
      <c r="CN11" s="47">
        <v>2</v>
      </c>
      <c r="CO11" s="47" t="str">
        <f>'Приложение 2'!E537</f>
        <v>-</v>
      </c>
      <c r="CP11" s="47" t="str">
        <f>'Приложение 2'!I537</f>
        <v>-</v>
      </c>
      <c r="CQ11" s="47" t="s">
        <v>57</v>
      </c>
      <c r="CR11" s="47" t="str">
        <f>'Приложение 2'!E538</f>
        <v>-</v>
      </c>
      <c r="CS11" s="47" t="str">
        <f>'Приложение 2'!I538</f>
        <v>-</v>
      </c>
      <c r="CT11" s="47" t="s">
        <v>57</v>
      </c>
      <c r="CU11" s="47" t="str">
        <f>'Приложение 2'!E539</f>
        <v>-</v>
      </c>
      <c r="CV11" s="47" t="str">
        <f>'Приложение 2'!I539</f>
        <v>-</v>
      </c>
      <c r="CW11" s="47" t="s">
        <v>57</v>
      </c>
      <c r="CX11" s="47" t="str">
        <f>'Приложение 2'!E540</f>
        <v>-</v>
      </c>
      <c r="CY11" s="47" t="str">
        <f>'Приложение 2'!I540</f>
        <v>-</v>
      </c>
      <c r="CZ11" s="47" t="s">
        <v>57</v>
      </c>
      <c r="DA11" s="192">
        <f>'Приложение 2'!E541</f>
        <v>100</v>
      </c>
      <c r="DB11" s="192">
        <f>'Приложение 2'!I541</f>
        <v>100</v>
      </c>
      <c r="DC11" s="47">
        <v>1</v>
      </c>
      <c r="DD11" s="192">
        <f>'Приложение 2'!E542</f>
        <v>0</v>
      </c>
      <c r="DE11" s="192">
        <f>'Приложение 2'!I542</f>
        <v>100</v>
      </c>
      <c r="DF11" s="47">
        <v>1</v>
      </c>
      <c r="DG11" s="192">
        <f>'Приложение 2'!E543</f>
        <v>0.22</v>
      </c>
      <c r="DH11" s="192">
        <f>'Приложение 2'!I543</f>
        <v>100</v>
      </c>
      <c r="DI11" s="47">
        <v>1</v>
      </c>
      <c r="DJ11" s="192">
        <f>'Приложение 2'!E544</f>
        <v>0</v>
      </c>
      <c r="DK11" s="192">
        <v>100</v>
      </c>
      <c r="DL11" s="47">
        <v>1</v>
      </c>
      <c r="DM11" s="61">
        <f t="shared" si="5"/>
        <v>87.5</v>
      </c>
      <c r="DN11" s="64">
        <v>2</v>
      </c>
      <c r="DO11" s="192">
        <f>'Приложение 2'!E546</f>
        <v>100</v>
      </c>
      <c r="DP11" s="192">
        <f>'Приложение 2'!I546</f>
        <v>100</v>
      </c>
      <c r="DQ11" s="47">
        <v>1</v>
      </c>
      <c r="DR11" s="192">
        <f>'Приложение 2'!E547</f>
        <v>100</v>
      </c>
      <c r="DS11" s="192">
        <f>'Приложение 2'!I547</f>
        <v>100</v>
      </c>
      <c r="DT11" s="47">
        <v>1</v>
      </c>
      <c r="DU11" s="192">
        <f>'Приложение 2'!E548</f>
        <v>100</v>
      </c>
      <c r="DV11" s="192">
        <f>'Приложение 2'!I548</f>
        <v>100</v>
      </c>
      <c r="DW11" s="47">
        <v>1</v>
      </c>
      <c r="DX11" s="192">
        <f>'Приложение 2'!E549</f>
        <v>92.2</v>
      </c>
      <c r="DY11" s="192">
        <v>50</v>
      </c>
      <c r="DZ11" s="47">
        <v>2</v>
      </c>
      <c r="EA11" s="61">
        <f t="shared" si="6"/>
        <v>100</v>
      </c>
      <c r="EB11" s="236">
        <v>1</v>
      </c>
      <c r="EC11" s="192">
        <f>'Приложение 2'!E551</f>
        <v>100</v>
      </c>
      <c r="ED11" s="192">
        <f>'Приложение 2'!I551</f>
        <v>100</v>
      </c>
      <c r="EE11" s="65">
        <v>1</v>
      </c>
      <c r="EF11" s="65" t="str">
        <f>'Приложение 2'!E552</f>
        <v>-</v>
      </c>
      <c r="EG11" s="65" t="str">
        <f>'Приложение 2'!I552</f>
        <v>-</v>
      </c>
      <c r="EH11" s="65" t="s">
        <v>57</v>
      </c>
      <c r="EI11" s="61">
        <f>(EL11+EO11)/2</f>
        <v>92.85</v>
      </c>
      <c r="EJ11" s="64">
        <v>3</v>
      </c>
      <c r="EK11" s="192">
        <f>'Приложение 2'!E554</f>
        <v>85.7</v>
      </c>
      <c r="EL11" s="192">
        <f>'Приложение 2'!I554</f>
        <v>85.7</v>
      </c>
      <c r="EM11" s="47">
        <v>3</v>
      </c>
      <c r="EN11" s="192">
        <f>'Приложение 2'!E555</f>
        <v>100</v>
      </c>
      <c r="EO11" s="192">
        <f>'Приложение 2'!I555</f>
        <v>100</v>
      </c>
      <c r="EP11" s="47">
        <v>1</v>
      </c>
    </row>
    <row r="12" spans="1:149" ht="30.75" customHeight="1" x14ac:dyDescent="0.25">
      <c r="A12" s="246" t="s">
        <v>39</v>
      </c>
      <c r="B12" s="60" t="s">
        <v>41</v>
      </c>
      <c r="C12" s="61">
        <f>(E12+BO12+DM12+EA12)/4</f>
        <v>68.917083333333338</v>
      </c>
      <c r="D12" s="236">
        <v>6</v>
      </c>
      <c r="E12" s="61">
        <f>(N12+Q12+T12+W12+Z12+AC12+AF12+AO12+AU12+BG12)/10</f>
        <v>55.260000000000005</v>
      </c>
      <c r="F12" s="236">
        <v>5</v>
      </c>
      <c r="G12" s="192" t="s">
        <v>56</v>
      </c>
      <c r="H12" s="192" t="s">
        <v>56</v>
      </c>
      <c r="I12" s="47" t="s">
        <v>56</v>
      </c>
      <c r="J12" s="192" t="s">
        <v>56</v>
      </c>
      <c r="K12" s="192" t="s">
        <v>56</v>
      </c>
      <c r="L12" s="47" t="s">
        <v>56</v>
      </c>
      <c r="M12" s="47">
        <f>'Приложение 2'!E210</f>
        <v>0</v>
      </c>
      <c r="N12" s="192">
        <f>'Приложение 2'!I210</f>
        <v>0</v>
      </c>
      <c r="O12" s="47">
        <v>2</v>
      </c>
      <c r="P12" s="192">
        <f>'Приложение 2'!E211</f>
        <v>77.8</v>
      </c>
      <c r="Q12" s="192">
        <f>'Приложение 2'!I211</f>
        <v>0</v>
      </c>
      <c r="R12" s="47">
        <v>2</v>
      </c>
      <c r="S12" s="192">
        <f>'Приложение 2'!E212</f>
        <v>55.6</v>
      </c>
      <c r="T12" s="192">
        <f>'Приложение 2'!I212</f>
        <v>55.6</v>
      </c>
      <c r="U12" s="62">
        <v>5</v>
      </c>
      <c r="V12" s="192">
        <f>'Приложение 2'!E213</f>
        <v>0</v>
      </c>
      <c r="W12" s="192">
        <f>'Приложение 2'!I213</f>
        <v>0</v>
      </c>
      <c r="X12" s="47">
        <v>2</v>
      </c>
      <c r="Y12" s="192">
        <f>'Приложение 2'!E214</f>
        <v>100</v>
      </c>
      <c r="Z12" s="192">
        <f>'Приложение 2'!I214</f>
        <v>100</v>
      </c>
      <c r="AA12" s="47">
        <v>2</v>
      </c>
      <c r="AB12" s="192">
        <f>'Приложение 2'!E215</f>
        <v>100</v>
      </c>
      <c r="AC12" s="192">
        <f>'Приложение 2'!I215</f>
        <v>100</v>
      </c>
      <c r="AD12" s="47">
        <v>1</v>
      </c>
      <c r="AE12" s="192">
        <f>'Приложение 2'!E216</f>
        <v>100</v>
      </c>
      <c r="AF12" s="192">
        <f>'Приложение 2'!I216</f>
        <v>100</v>
      </c>
      <c r="AG12" s="47">
        <v>1</v>
      </c>
      <c r="AH12" s="66" t="str">
        <f>'Приложение 2'!E217</f>
        <v>-</v>
      </c>
      <c r="AI12" s="66" t="str">
        <f>'Приложение 2'!I217</f>
        <v>-</v>
      </c>
      <c r="AJ12" s="47" t="s">
        <v>57</v>
      </c>
      <c r="AK12" s="192" t="str">
        <f>'Приложение 2'!E218</f>
        <v>-</v>
      </c>
      <c r="AL12" s="192" t="str">
        <f>'Приложение 2'!I218</f>
        <v>-</v>
      </c>
      <c r="AM12" s="47" t="s">
        <v>57</v>
      </c>
      <c r="AN12" s="192">
        <f>'Приложение 2'!E219</f>
        <v>97</v>
      </c>
      <c r="AO12" s="192">
        <f>'Приложение 2'!I219</f>
        <v>97</v>
      </c>
      <c r="AP12" s="47">
        <v>3</v>
      </c>
      <c r="AQ12" s="192" t="str">
        <f>'Приложение 2'!E220</f>
        <v>-</v>
      </c>
      <c r="AR12" s="192" t="str">
        <f>'Приложение 2'!I220</f>
        <v>-</v>
      </c>
      <c r="AS12" s="47" t="s">
        <v>57</v>
      </c>
      <c r="AT12" s="70">
        <f>'Приложение 2'!E221</f>
        <v>0</v>
      </c>
      <c r="AU12" s="220">
        <f>'Приложение 2'!I221</f>
        <v>100</v>
      </c>
      <c r="AV12" s="70">
        <v>1</v>
      </c>
      <c r="AW12" s="47" t="str">
        <f>'Приложение 2'!E222</f>
        <v>-</v>
      </c>
      <c r="AX12" s="47" t="str">
        <f>'Приложение 2'!I222</f>
        <v>-</v>
      </c>
      <c r="AY12" s="47" t="s">
        <v>57</v>
      </c>
      <c r="AZ12" s="47" t="str">
        <f>'Приложение 2'!E223</f>
        <v>-</v>
      </c>
      <c r="BA12" s="47" t="s">
        <v>56</v>
      </c>
      <c r="BB12" s="47" t="s">
        <v>57</v>
      </c>
      <c r="BC12" s="47" t="str">
        <f>'Приложение 2'!E224</f>
        <v>-</v>
      </c>
      <c r="BD12" s="47" t="str">
        <f>'Приложение 2'!I224</f>
        <v>-</v>
      </c>
      <c r="BE12" s="47" t="s">
        <v>57</v>
      </c>
      <c r="BF12" s="220">
        <f>'Приложение 2'!E225</f>
        <v>0</v>
      </c>
      <c r="BG12" s="220">
        <f>'Приложение 2'!I225</f>
        <v>0</v>
      </c>
      <c r="BH12" s="70">
        <v>2</v>
      </c>
      <c r="BI12" s="47" t="str">
        <f>'Приложение 2'!E226</f>
        <v>-</v>
      </c>
      <c r="BJ12" s="47" t="str">
        <f>'Приложение 2'!I226</f>
        <v>-</v>
      </c>
      <c r="BK12" s="47" t="s">
        <v>57</v>
      </c>
      <c r="BL12" s="192" t="str">
        <f>'Приложение 2'!E227</f>
        <v>-</v>
      </c>
      <c r="BM12" s="192" t="str">
        <f>'Приложение 2'!I227</f>
        <v>-</v>
      </c>
      <c r="BN12" s="47" t="s">
        <v>57</v>
      </c>
      <c r="BO12" s="61">
        <f>(BU12+BX12+CA12+CD12+DH12+DK12)/6</f>
        <v>68.333333333333329</v>
      </c>
      <c r="BP12" s="236">
        <v>5</v>
      </c>
      <c r="BQ12" s="192" t="str">
        <f>'Приложение 2'!E229</f>
        <v>-</v>
      </c>
      <c r="BR12" s="192" t="str">
        <f>'Приложение 2'!I229</f>
        <v>-</v>
      </c>
      <c r="BS12" s="47" t="s">
        <v>57</v>
      </c>
      <c r="BT12" s="192">
        <f>'Приложение 2'!E230</f>
        <v>99.9</v>
      </c>
      <c r="BU12" s="192">
        <f>'Приложение 2'!I230</f>
        <v>100</v>
      </c>
      <c r="BV12" s="47">
        <v>1</v>
      </c>
      <c r="BW12" s="192">
        <f>'Приложение 2'!E231</f>
        <v>10.9</v>
      </c>
      <c r="BX12" s="192">
        <f>'Приложение 2'!I231</f>
        <v>100</v>
      </c>
      <c r="BY12" s="47">
        <v>1</v>
      </c>
      <c r="BZ12" s="47">
        <f>'Приложение 2'!E232</f>
        <v>1</v>
      </c>
      <c r="CA12" s="192">
        <f>'Приложение 2'!I232</f>
        <v>80</v>
      </c>
      <c r="CB12" s="47">
        <v>2</v>
      </c>
      <c r="CC12" s="47">
        <f>'Приложение 2'!E233</f>
        <v>5</v>
      </c>
      <c r="CD12" s="47">
        <f>'Приложение 2'!I233</f>
        <v>0</v>
      </c>
      <c r="CE12" s="70">
        <v>1</v>
      </c>
      <c r="CF12" s="192" t="str">
        <f>'Приложение 2'!E234</f>
        <v>-</v>
      </c>
      <c r="CG12" s="192" t="str">
        <f>'Приложение 2'!I234</f>
        <v>-</v>
      </c>
      <c r="CH12" s="47" t="s">
        <v>57</v>
      </c>
      <c r="CI12" s="192" t="str">
        <f>'Приложение 2'!E235</f>
        <v>-</v>
      </c>
      <c r="CJ12" s="192" t="str">
        <f>'Приложение 2'!I235</f>
        <v>-</v>
      </c>
      <c r="CK12" s="47" t="s">
        <v>57</v>
      </c>
      <c r="CL12" s="192" t="str">
        <f>'Приложение 2'!E236</f>
        <v>-</v>
      </c>
      <c r="CM12" s="192" t="s">
        <v>56</v>
      </c>
      <c r="CN12" s="47" t="s">
        <v>57</v>
      </c>
      <c r="CO12" s="47" t="str">
        <f>'Приложение 2'!E237</f>
        <v>-</v>
      </c>
      <c r="CP12" s="47" t="str">
        <f>'Приложение 2'!I237</f>
        <v>-</v>
      </c>
      <c r="CQ12" s="47" t="s">
        <v>57</v>
      </c>
      <c r="CR12" s="47" t="str">
        <f>'Приложение 2'!E238</f>
        <v>-</v>
      </c>
      <c r="CS12" s="47" t="str">
        <f>'Приложение 2'!I238</f>
        <v>-</v>
      </c>
      <c r="CT12" s="47" t="s">
        <v>57</v>
      </c>
      <c r="CU12" s="47" t="str">
        <f>'Приложение 2'!E239</f>
        <v>-</v>
      </c>
      <c r="CV12" s="47" t="str">
        <f>'Приложение 2'!I239</f>
        <v>-</v>
      </c>
      <c r="CW12" s="47" t="s">
        <v>57</v>
      </c>
      <c r="CX12" s="47" t="str">
        <f>'Приложение 2'!E240</f>
        <v>-</v>
      </c>
      <c r="CY12" s="47" t="str">
        <f>'Приложение 2'!I240</f>
        <v>-</v>
      </c>
      <c r="CZ12" s="47" t="s">
        <v>57</v>
      </c>
      <c r="DA12" s="192" t="str">
        <f>'Приложение 2'!E241</f>
        <v>-</v>
      </c>
      <c r="DB12" s="192" t="str">
        <f>'Приложение 2'!I241</f>
        <v>-</v>
      </c>
      <c r="DC12" s="47" t="s">
        <v>57</v>
      </c>
      <c r="DD12" s="192" t="str">
        <f>'Приложение 2'!E242</f>
        <v>-</v>
      </c>
      <c r="DE12" s="192" t="str">
        <f>'Приложение 2'!I242</f>
        <v>-</v>
      </c>
      <c r="DF12" s="47" t="s">
        <v>57</v>
      </c>
      <c r="DG12" s="192">
        <f>'Приложение 2'!E243</f>
        <v>1.7</v>
      </c>
      <c r="DH12" s="192">
        <f>'Приложение 2'!I243</f>
        <v>100</v>
      </c>
      <c r="DI12" s="47">
        <v>1</v>
      </c>
      <c r="DJ12" s="192">
        <f>'Приложение 2'!E244</f>
        <v>0.84</v>
      </c>
      <c r="DK12" s="192">
        <v>30</v>
      </c>
      <c r="DL12" s="47">
        <v>3</v>
      </c>
      <c r="DM12" s="61">
        <f t="shared" si="5"/>
        <v>52.075000000000003</v>
      </c>
      <c r="DN12" s="64">
        <v>5</v>
      </c>
      <c r="DO12" s="192">
        <f>'Приложение 2'!E246</f>
        <v>100</v>
      </c>
      <c r="DP12" s="192">
        <f>'Приложение 2'!I246</f>
        <v>100</v>
      </c>
      <c r="DQ12" s="47">
        <v>1</v>
      </c>
      <c r="DR12" s="192">
        <f>'Приложение 2'!E247</f>
        <v>100</v>
      </c>
      <c r="DS12" s="192">
        <f>'Приложение 2'!I247</f>
        <v>100</v>
      </c>
      <c r="DT12" s="47">
        <v>1</v>
      </c>
      <c r="DU12" s="192">
        <f>'Приложение 2'!E248</f>
        <v>8.3000000000000007</v>
      </c>
      <c r="DV12" s="192">
        <f>'Приложение 2'!I248</f>
        <v>8.3000000000000007</v>
      </c>
      <c r="DW12" s="47">
        <v>4</v>
      </c>
      <c r="DX12" s="192">
        <f>'Приложение 2'!E249</f>
        <v>16.7</v>
      </c>
      <c r="DY12" s="192">
        <v>0</v>
      </c>
      <c r="DZ12" s="47">
        <v>3</v>
      </c>
      <c r="EA12" s="61">
        <f t="shared" si="6"/>
        <v>100</v>
      </c>
      <c r="EB12" s="236">
        <v>1</v>
      </c>
      <c r="EC12" s="192">
        <f>'Приложение 2'!E251</f>
        <v>100</v>
      </c>
      <c r="ED12" s="192">
        <f>'Приложение 2'!I251</f>
        <v>100</v>
      </c>
      <c r="EE12" s="65">
        <v>1</v>
      </c>
      <c r="EF12" s="65" t="str">
        <f>'Приложение 2'!E252</f>
        <v>-</v>
      </c>
      <c r="EG12" s="65" t="str">
        <f>'Приложение 2'!I252</f>
        <v>-</v>
      </c>
      <c r="EH12" s="65" t="s">
        <v>57</v>
      </c>
      <c r="EI12" s="221" t="s">
        <v>56</v>
      </c>
      <c r="EJ12" s="67" t="s">
        <v>57</v>
      </c>
      <c r="EK12" s="192" t="str">
        <f>'Приложение 2'!E254</f>
        <v>-</v>
      </c>
      <c r="EL12" s="192" t="str">
        <f>'Приложение 2'!I254</f>
        <v>-</v>
      </c>
      <c r="EM12" s="65" t="s">
        <v>57</v>
      </c>
      <c r="EN12" s="192" t="str">
        <f>'Приложение 2'!E255</f>
        <v>-</v>
      </c>
      <c r="EO12" s="192" t="str">
        <f>'Приложение 2'!I255</f>
        <v>-</v>
      </c>
      <c r="EP12" s="65" t="s">
        <v>57</v>
      </c>
    </row>
    <row r="13" spans="1:149" ht="15.75" customHeight="1" x14ac:dyDescent="0.25">
      <c r="A13" s="246" t="s">
        <v>59</v>
      </c>
      <c r="B13" s="60" t="s">
        <v>40</v>
      </c>
      <c r="C13" s="61">
        <f>(E13+BO13+DM13+EA13+EI13)/5</f>
        <v>70.781666666666666</v>
      </c>
      <c r="D13" s="236">
        <v>5</v>
      </c>
      <c r="E13" s="61">
        <f>(N13+Q13+T13+W13+Z13+AC13+AO13+AF13+AU13+BG13)/10</f>
        <v>54.55</v>
      </c>
      <c r="F13" s="236">
        <v>6</v>
      </c>
      <c r="G13" s="192" t="s">
        <v>56</v>
      </c>
      <c r="H13" s="192" t="s">
        <v>56</v>
      </c>
      <c r="I13" s="47" t="s">
        <v>56</v>
      </c>
      <c r="J13" s="192" t="s">
        <v>56</v>
      </c>
      <c r="K13" s="192" t="s">
        <v>56</v>
      </c>
      <c r="L13" s="47" t="s">
        <v>56</v>
      </c>
      <c r="M13" s="47">
        <f>'Приложение 2'!E160</f>
        <v>0</v>
      </c>
      <c r="N13" s="192">
        <f>'Приложение 2'!I160</f>
        <v>0</v>
      </c>
      <c r="O13" s="47">
        <v>2</v>
      </c>
      <c r="P13" s="192">
        <f>'Приложение 2'!E161</f>
        <v>75</v>
      </c>
      <c r="Q13" s="192">
        <f>'Приложение 2'!I161</f>
        <v>0</v>
      </c>
      <c r="R13" s="47">
        <v>2</v>
      </c>
      <c r="S13" s="192">
        <f>'Приложение 2'!E162</f>
        <v>50</v>
      </c>
      <c r="T13" s="192">
        <f>'Приложение 2'!I162</f>
        <v>50</v>
      </c>
      <c r="U13" s="62">
        <v>6</v>
      </c>
      <c r="V13" s="192">
        <f>'Приложение 2'!E163</f>
        <v>0</v>
      </c>
      <c r="W13" s="192">
        <f>'Приложение 2'!I163</f>
        <v>0</v>
      </c>
      <c r="X13" s="47">
        <v>2</v>
      </c>
      <c r="Y13" s="192">
        <f>'Приложение 2'!E164</f>
        <v>100</v>
      </c>
      <c r="Z13" s="192">
        <f>'Приложение 2'!I164</f>
        <v>100</v>
      </c>
      <c r="AA13" s="47">
        <v>2</v>
      </c>
      <c r="AB13" s="192">
        <f>'Приложение 2'!E165</f>
        <v>100</v>
      </c>
      <c r="AC13" s="192">
        <f>'Приложение 2'!I165</f>
        <v>100</v>
      </c>
      <c r="AD13" s="47">
        <v>1</v>
      </c>
      <c r="AE13" s="192">
        <f>'Приложение 2'!E166</f>
        <v>100</v>
      </c>
      <c r="AF13" s="192">
        <f>'Приложение 2'!I166</f>
        <v>100</v>
      </c>
      <c r="AG13" s="47">
        <v>1</v>
      </c>
      <c r="AH13" s="66" t="str">
        <f>'Приложение 2'!E167</f>
        <v>-</v>
      </c>
      <c r="AI13" s="66" t="str">
        <f>'Приложение 2'!I167</f>
        <v>-</v>
      </c>
      <c r="AJ13" s="47" t="s">
        <v>57</v>
      </c>
      <c r="AK13" s="192" t="str">
        <f>'Приложение 2'!E168</f>
        <v>-</v>
      </c>
      <c r="AL13" s="192" t="str">
        <f>'Приложение 2'!I168</f>
        <v>-</v>
      </c>
      <c r="AM13" s="47" t="s">
        <v>57</v>
      </c>
      <c r="AN13" s="192">
        <f>'Приложение 2'!E169</f>
        <v>95.5</v>
      </c>
      <c r="AO13" s="192">
        <f>'Приложение 2'!I169</f>
        <v>95.5</v>
      </c>
      <c r="AP13" s="47">
        <v>4</v>
      </c>
      <c r="AQ13" s="192" t="str">
        <f>'Приложение 2'!E170</f>
        <v>-</v>
      </c>
      <c r="AR13" s="192" t="str">
        <f>'Приложение 2'!I170</f>
        <v>-</v>
      </c>
      <c r="AS13" s="47" t="s">
        <v>57</v>
      </c>
      <c r="AT13" s="70">
        <f>'Приложение 2'!E171</f>
        <v>0</v>
      </c>
      <c r="AU13" s="220">
        <f>'Приложение 2'!I171</f>
        <v>100</v>
      </c>
      <c r="AV13" s="70">
        <v>1</v>
      </c>
      <c r="AW13" s="47" t="str">
        <f>'Приложение 2'!E172</f>
        <v>-</v>
      </c>
      <c r="AX13" s="47" t="str">
        <f>'Приложение 2'!I172</f>
        <v>-</v>
      </c>
      <c r="AY13" s="47" t="s">
        <v>57</v>
      </c>
      <c r="AZ13" s="47" t="str">
        <f>'Приложение 2'!E173</f>
        <v>-</v>
      </c>
      <c r="BA13" s="47" t="str">
        <f>'Приложение 2'!I173</f>
        <v>-</v>
      </c>
      <c r="BB13" s="47" t="s">
        <v>57</v>
      </c>
      <c r="BC13" s="47" t="str">
        <f>'Приложение 2'!E174</f>
        <v>-</v>
      </c>
      <c r="BD13" s="47" t="str">
        <f>'Приложение 2'!I174</f>
        <v>-</v>
      </c>
      <c r="BE13" s="47" t="s">
        <v>57</v>
      </c>
      <c r="BF13" s="220">
        <v>0</v>
      </c>
      <c r="BG13" s="220">
        <v>0</v>
      </c>
      <c r="BH13" s="70">
        <v>2</v>
      </c>
      <c r="BI13" s="47" t="str">
        <f>'Приложение 2'!E176</f>
        <v>-</v>
      </c>
      <c r="BJ13" s="47" t="str">
        <f>'Приложение 2'!I176</f>
        <v>-</v>
      </c>
      <c r="BK13" s="47" t="s">
        <v>57</v>
      </c>
      <c r="BL13" s="192" t="str">
        <f>'Приложение 2'!E177</f>
        <v>-</v>
      </c>
      <c r="BM13" s="192" t="str">
        <f>'Приложение 2'!I177</f>
        <v>-</v>
      </c>
      <c r="BN13" s="47" t="s">
        <v>57</v>
      </c>
      <c r="BO13" s="61">
        <f>(BU13+BX13+CA13+CD13+DH13+DK13)/6</f>
        <v>68.333333333333329</v>
      </c>
      <c r="BP13" s="236">
        <v>5</v>
      </c>
      <c r="BQ13" s="192" t="str">
        <f>'Приложение 2'!E179</f>
        <v>-</v>
      </c>
      <c r="BR13" s="192" t="str">
        <f>'Приложение 2'!I179</f>
        <v>-</v>
      </c>
      <c r="BS13" s="47" t="s">
        <v>57</v>
      </c>
      <c r="BT13" s="192">
        <f>'Приложение 2'!E180</f>
        <v>99.9</v>
      </c>
      <c r="BU13" s="192">
        <f>'Приложение 2'!I180</f>
        <v>100</v>
      </c>
      <c r="BV13" s="47">
        <v>1</v>
      </c>
      <c r="BW13" s="192">
        <f>'Приложение 2'!E181</f>
        <v>-3.41</v>
      </c>
      <c r="BX13" s="192">
        <f>'Приложение 2'!I181</f>
        <v>100</v>
      </c>
      <c r="BY13" s="47">
        <v>1</v>
      </c>
      <c r="BZ13" s="47">
        <f>'Приложение 2'!E182</f>
        <v>1</v>
      </c>
      <c r="CA13" s="192">
        <f>'Приложение 2'!I182</f>
        <v>80</v>
      </c>
      <c r="CB13" s="47">
        <v>2</v>
      </c>
      <c r="CC13" s="47">
        <f>'Приложение 2'!E183</f>
        <v>6</v>
      </c>
      <c r="CD13" s="47">
        <f>'Приложение 2'!I183</f>
        <v>0</v>
      </c>
      <c r="CE13" s="70">
        <v>1</v>
      </c>
      <c r="CF13" s="192" t="str">
        <f>'Приложение 2'!E184</f>
        <v>-</v>
      </c>
      <c r="CG13" s="192" t="str">
        <f>'Приложение 2'!I184</f>
        <v>-</v>
      </c>
      <c r="CH13" s="47" t="s">
        <v>57</v>
      </c>
      <c r="CI13" s="192" t="str">
        <f>'Приложение 2'!E185</f>
        <v>-</v>
      </c>
      <c r="CJ13" s="192" t="str">
        <f>'Приложение 2'!I185</f>
        <v>-</v>
      </c>
      <c r="CK13" s="47" t="s">
        <v>57</v>
      </c>
      <c r="CL13" s="192" t="str">
        <f>'Приложение 2'!E186</f>
        <v>-</v>
      </c>
      <c r="CM13" s="192" t="s">
        <v>56</v>
      </c>
      <c r="CN13" s="47" t="s">
        <v>57</v>
      </c>
      <c r="CO13" s="47" t="str">
        <f>'Приложение 2'!E187</f>
        <v>-</v>
      </c>
      <c r="CP13" s="47" t="str">
        <f>'Приложение 2'!I187</f>
        <v>-</v>
      </c>
      <c r="CQ13" s="47" t="s">
        <v>57</v>
      </c>
      <c r="CR13" s="47" t="str">
        <f>'Приложение 2'!E188</f>
        <v>-</v>
      </c>
      <c r="CS13" s="47" t="str">
        <f>'Приложение 2'!I188</f>
        <v>-</v>
      </c>
      <c r="CT13" s="47" t="s">
        <v>57</v>
      </c>
      <c r="CU13" s="47" t="str">
        <f>'Приложение 2'!E189</f>
        <v>-</v>
      </c>
      <c r="CV13" s="47" t="str">
        <f>'Приложение 2'!I189</f>
        <v>-</v>
      </c>
      <c r="CW13" s="47" t="s">
        <v>57</v>
      </c>
      <c r="CX13" s="47" t="str">
        <f>'Приложение 2'!E190</f>
        <v>-</v>
      </c>
      <c r="CY13" s="47" t="str">
        <f>'Приложение 2'!I190</f>
        <v>-</v>
      </c>
      <c r="CZ13" s="47" t="s">
        <v>57</v>
      </c>
      <c r="DA13" s="192" t="str">
        <f>'Приложение 2'!E191</f>
        <v>-</v>
      </c>
      <c r="DB13" s="192" t="str">
        <f>'Приложение 2'!I191</f>
        <v>-</v>
      </c>
      <c r="DC13" s="47" t="s">
        <v>57</v>
      </c>
      <c r="DD13" s="192" t="str">
        <f>'Приложение 2'!E192</f>
        <v>-</v>
      </c>
      <c r="DE13" s="192" t="str">
        <f>'Приложение 2'!I192</f>
        <v>-</v>
      </c>
      <c r="DF13" s="47" t="s">
        <v>57</v>
      </c>
      <c r="DG13" s="192">
        <f>'Приложение 2'!E193</f>
        <v>1.25</v>
      </c>
      <c r="DH13" s="192">
        <f>'Приложение 2'!I193</f>
        <v>100</v>
      </c>
      <c r="DI13" s="47">
        <v>1</v>
      </c>
      <c r="DJ13" s="192">
        <f>'Приложение 2'!E194</f>
        <v>1.87</v>
      </c>
      <c r="DK13" s="192">
        <v>30</v>
      </c>
      <c r="DL13" s="47">
        <v>3</v>
      </c>
      <c r="DM13" s="61">
        <f t="shared" si="5"/>
        <v>54.174999999999997</v>
      </c>
      <c r="DN13" s="64">
        <v>4</v>
      </c>
      <c r="DO13" s="192">
        <f>'Приложение 2'!E196</f>
        <v>100</v>
      </c>
      <c r="DP13" s="192">
        <f>'Приложение 2'!I196</f>
        <v>100</v>
      </c>
      <c r="DQ13" s="47">
        <v>1</v>
      </c>
      <c r="DR13" s="192">
        <f>'Приложение 2'!E197</f>
        <v>100</v>
      </c>
      <c r="DS13" s="192">
        <f>'Приложение 2'!I197</f>
        <v>100</v>
      </c>
      <c r="DT13" s="47">
        <v>1</v>
      </c>
      <c r="DU13" s="192">
        <f>'Приложение 2'!E198</f>
        <v>16.7</v>
      </c>
      <c r="DV13" s="192">
        <f>'Приложение 2'!I198</f>
        <v>16.7</v>
      </c>
      <c r="DW13" s="47">
        <v>3</v>
      </c>
      <c r="DX13" s="192">
        <f>'Приложение 2'!E199</f>
        <v>16.7</v>
      </c>
      <c r="DY13" s="192">
        <v>0</v>
      </c>
      <c r="DZ13" s="47">
        <v>3</v>
      </c>
      <c r="EA13" s="61">
        <f t="shared" si="6"/>
        <v>100</v>
      </c>
      <c r="EB13" s="236">
        <v>1</v>
      </c>
      <c r="EC13" s="192">
        <f>'Приложение 2'!E201</f>
        <v>100</v>
      </c>
      <c r="ED13" s="192">
        <f>'Приложение 2'!I201</f>
        <v>100</v>
      </c>
      <c r="EE13" s="65">
        <v>1</v>
      </c>
      <c r="EF13" s="65" t="str">
        <f>'Приложение 2'!E202</f>
        <v>-</v>
      </c>
      <c r="EG13" s="65" t="str">
        <f>'Приложение 2'!I202</f>
        <v>-</v>
      </c>
      <c r="EH13" s="65" t="s">
        <v>57</v>
      </c>
      <c r="EI13" s="61">
        <f>(EL13+EO13)/2</f>
        <v>76.849999999999994</v>
      </c>
      <c r="EJ13" s="64">
        <v>4</v>
      </c>
      <c r="EK13" s="192">
        <f>'Приложение 2'!E204</f>
        <v>63.2</v>
      </c>
      <c r="EL13" s="192">
        <f>'Приложение 2'!I204</f>
        <v>63.2</v>
      </c>
      <c r="EM13" s="47">
        <v>4</v>
      </c>
      <c r="EN13" s="192">
        <f>'Приложение 2'!E205</f>
        <v>90.48</v>
      </c>
      <c r="EO13" s="192">
        <f>'Приложение 2'!I205</f>
        <v>90.5</v>
      </c>
      <c r="EP13" s="47">
        <v>2</v>
      </c>
    </row>
    <row r="14" spans="1:149" ht="16.5" customHeight="1" x14ac:dyDescent="0.25">
      <c r="A14" s="244">
        <v>6</v>
      </c>
      <c r="B14" s="60" t="s">
        <v>37</v>
      </c>
      <c r="C14" s="61">
        <f>(E14+BO14+DM14+EA14)/4</f>
        <v>82.959444444444443</v>
      </c>
      <c r="D14" s="236">
        <v>4</v>
      </c>
      <c r="E14" s="61">
        <f>(N14+T14+W14+Z14+AC14+AO14+AR14+AU14+Q14+BG14)/10</f>
        <v>76.56</v>
      </c>
      <c r="F14" s="236">
        <v>4</v>
      </c>
      <c r="G14" s="192" t="s">
        <v>56</v>
      </c>
      <c r="H14" s="192" t="s">
        <v>56</v>
      </c>
      <c r="I14" s="47" t="s">
        <v>56</v>
      </c>
      <c r="J14" s="192" t="s">
        <v>56</v>
      </c>
      <c r="K14" s="192" t="s">
        <v>56</v>
      </c>
      <c r="L14" s="47" t="s">
        <v>56</v>
      </c>
      <c r="M14" s="47">
        <f>'Приложение 2'!E10</f>
        <v>0</v>
      </c>
      <c r="N14" s="192">
        <f>'Приложение 2'!I10</f>
        <v>0</v>
      </c>
      <c r="O14" s="47">
        <v>2</v>
      </c>
      <c r="P14" s="192">
        <f>'Приложение 2'!E11</f>
        <v>100</v>
      </c>
      <c r="Q14" s="192">
        <f>'Приложение 2'!I11</f>
        <v>100</v>
      </c>
      <c r="R14" s="47">
        <v>1</v>
      </c>
      <c r="S14" s="192">
        <f>'Приложение 2'!E12</f>
        <v>70.599999999999994</v>
      </c>
      <c r="T14" s="192">
        <f>'Приложение 2'!I12</f>
        <v>70.599999999999994</v>
      </c>
      <c r="U14" s="62">
        <v>3</v>
      </c>
      <c r="V14" s="192">
        <f>'Приложение 2'!E13</f>
        <v>100</v>
      </c>
      <c r="W14" s="192">
        <f>'Приложение 2'!I13</f>
        <v>100</v>
      </c>
      <c r="X14" s="47">
        <v>1</v>
      </c>
      <c r="Y14" s="192">
        <f>'Приложение 2'!E14</f>
        <v>100</v>
      </c>
      <c r="Z14" s="192">
        <f>'Приложение 2'!I14</f>
        <v>100</v>
      </c>
      <c r="AA14" s="47">
        <v>2</v>
      </c>
      <c r="AB14" s="192">
        <f>'Приложение 2'!E15</f>
        <v>100</v>
      </c>
      <c r="AC14" s="192">
        <f>'Приложение 2'!I15</f>
        <v>100</v>
      </c>
      <c r="AD14" s="47">
        <v>1</v>
      </c>
      <c r="AE14" s="192" t="str">
        <f>'Приложение 2'!E16</f>
        <v>-</v>
      </c>
      <c r="AF14" s="192" t="str">
        <f>'Приложение 2'!I16</f>
        <v>-</v>
      </c>
      <c r="AG14" s="47" t="s">
        <v>57</v>
      </c>
      <c r="AH14" s="66" t="str">
        <f>'Приложение 2'!E17</f>
        <v>-</v>
      </c>
      <c r="AI14" s="66" t="str">
        <f>'Приложение 2'!I17</f>
        <v>-</v>
      </c>
      <c r="AJ14" s="47" t="s">
        <v>57</v>
      </c>
      <c r="AK14" s="192" t="str">
        <f>'Приложение 2'!E18</f>
        <v>-</v>
      </c>
      <c r="AL14" s="192" t="str">
        <f>'Приложение 2'!I18</f>
        <v>-</v>
      </c>
      <c r="AM14" s="47" t="s">
        <v>57</v>
      </c>
      <c r="AN14" s="192">
        <f>'Приложение 2'!E19</f>
        <v>95</v>
      </c>
      <c r="AO14" s="192">
        <f>'Приложение 2'!I19</f>
        <v>95</v>
      </c>
      <c r="AP14" s="47">
        <v>4</v>
      </c>
      <c r="AQ14" s="192">
        <f>'Приложение 2'!E20</f>
        <v>100</v>
      </c>
      <c r="AR14" s="192">
        <f>'Приложение 2'!I20</f>
        <v>100</v>
      </c>
      <c r="AS14" s="47">
        <v>1</v>
      </c>
      <c r="AT14" s="70">
        <f>'Приложение 2'!E21</f>
        <v>0</v>
      </c>
      <c r="AU14" s="220">
        <f>'Приложение 2'!I21</f>
        <v>100</v>
      </c>
      <c r="AV14" s="70">
        <v>1</v>
      </c>
      <c r="AW14" s="47" t="str">
        <f>'Приложение 2'!E22</f>
        <v>-</v>
      </c>
      <c r="AX14" s="47" t="str">
        <f>'Приложение 2'!I22</f>
        <v>-</v>
      </c>
      <c r="AY14" s="47" t="s">
        <v>57</v>
      </c>
      <c r="AZ14" s="47" t="str">
        <f>'Приложение 2'!E23</f>
        <v>-</v>
      </c>
      <c r="BA14" s="47" t="str">
        <f>'Приложение 2'!I23</f>
        <v>-</v>
      </c>
      <c r="BB14" s="47" t="s">
        <v>57</v>
      </c>
      <c r="BC14" s="47" t="str">
        <f>'Приложение 2'!E24</f>
        <v>-</v>
      </c>
      <c r="BD14" s="47" t="str">
        <f>'Приложение 2'!I24</f>
        <v>-</v>
      </c>
      <c r="BE14" s="47" t="s">
        <v>57</v>
      </c>
      <c r="BF14" s="220">
        <v>0</v>
      </c>
      <c r="BG14" s="220">
        <v>0</v>
      </c>
      <c r="BH14" s="70">
        <v>2</v>
      </c>
      <c r="BI14" s="47" t="str">
        <f>'Приложение 2'!E26</f>
        <v>-</v>
      </c>
      <c r="BJ14" s="47" t="str">
        <f>'Приложение 2'!I26</f>
        <v>-</v>
      </c>
      <c r="BK14" s="47" t="s">
        <v>57</v>
      </c>
      <c r="BL14" s="192" t="str">
        <f>'Приложение 2'!E27</f>
        <v>-</v>
      </c>
      <c r="BM14" s="192" t="str">
        <f>'Приложение 2'!I27</f>
        <v>-</v>
      </c>
      <c r="BN14" s="47" t="s">
        <v>57</v>
      </c>
      <c r="BO14" s="61">
        <f>(BR14+BU14+BX14+CA14+CD14+DH14+DK14+DB14+DE14)/9</f>
        <v>84.777777777777771</v>
      </c>
      <c r="BP14" s="236">
        <v>2</v>
      </c>
      <c r="BQ14" s="192">
        <f>'Приложение 2'!E29</f>
        <v>83</v>
      </c>
      <c r="BR14" s="192">
        <f>'Приложение 2'!I29</f>
        <v>83</v>
      </c>
      <c r="BS14" s="47">
        <v>2</v>
      </c>
      <c r="BT14" s="192">
        <f>'Приложение 2'!E30</f>
        <v>100</v>
      </c>
      <c r="BU14" s="192">
        <f>'Приложение 2'!I30</f>
        <v>100</v>
      </c>
      <c r="BV14" s="47">
        <v>1</v>
      </c>
      <c r="BW14" s="192">
        <f>'Приложение 2'!E31</f>
        <v>-11.84</v>
      </c>
      <c r="BX14" s="192">
        <f>'Приложение 2'!I31</f>
        <v>100</v>
      </c>
      <c r="BY14" s="47">
        <v>1</v>
      </c>
      <c r="BZ14" s="47">
        <f>'Приложение 2'!E32</f>
        <v>2</v>
      </c>
      <c r="CA14" s="192">
        <f>'Приложение 2'!I32</f>
        <v>80</v>
      </c>
      <c r="CB14" s="47">
        <v>2</v>
      </c>
      <c r="CC14" s="47">
        <f>'Приложение 2'!E33</f>
        <v>5</v>
      </c>
      <c r="CD14" s="47">
        <f>'Приложение 2'!I33</f>
        <v>0</v>
      </c>
      <c r="CE14" s="70">
        <v>1</v>
      </c>
      <c r="CF14" s="192" t="str">
        <f>'Приложение 2'!E34</f>
        <v>-</v>
      </c>
      <c r="CG14" s="192" t="str">
        <f>'Приложение 2'!I34</f>
        <v>-</v>
      </c>
      <c r="CH14" s="47" t="s">
        <v>57</v>
      </c>
      <c r="CI14" s="192" t="str">
        <f>'Приложение 2'!E35</f>
        <v>-</v>
      </c>
      <c r="CJ14" s="192" t="str">
        <f>'Приложение 2'!I35</f>
        <v>-</v>
      </c>
      <c r="CK14" s="47" t="s">
        <v>57</v>
      </c>
      <c r="CL14" s="192" t="str">
        <f>'Приложение 2'!E36</f>
        <v>-</v>
      </c>
      <c r="CM14" s="192" t="str">
        <f>'Приложение 2'!I36</f>
        <v>-</v>
      </c>
      <c r="CN14" s="47" t="s">
        <v>57</v>
      </c>
      <c r="CO14" s="47" t="str">
        <f>'Приложение 2'!E37</f>
        <v>-</v>
      </c>
      <c r="CP14" s="47" t="str">
        <f>'Приложение 2'!I37</f>
        <v>-</v>
      </c>
      <c r="CQ14" s="47" t="s">
        <v>57</v>
      </c>
      <c r="CR14" s="47" t="str">
        <f>'Приложение 2'!E38</f>
        <v>-</v>
      </c>
      <c r="CS14" s="47" t="str">
        <f>'Приложение 2'!I38</f>
        <v>-</v>
      </c>
      <c r="CT14" s="47" t="s">
        <v>57</v>
      </c>
      <c r="CU14" s="47" t="str">
        <f>'Приложение 2'!E39</f>
        <v>-</v>
      </c>
      <c r="CV14" s="47" t="str">
        <f>'Приложение 2'!I39</f>
        <v>-</v>
      </c>
      <c r="CW14" s="47" t="s">
        <v>57</v>
      </c>
      <c r="CX14" s="47" t="str">
        <f>'Приложение 2'!E40</f>
        <v>-</v>
      </c>
      <c r="CY14" s="47" t="str">
        <f>'Приложение 2'!I40</f>
        <v>-</v>
      </c>
      <c r="CZ14" s="47" t="s">
        <v>57</v>
      </c>
      <c r="DA14" s="192">
        <f>'Приложение 2'!E41</f>
        <v>100</v>
      </c>
      <c r="DB14" s="192">
        <f>'Приложение 2'!I41</f>
        <v>100</v>
      </c>
      <c r="DC14" s="47">
        <v>1</v>
      </c>
      <c r="DD14" s="192">
        <f>'Приложение 2'!E42</f>
        <v>0</v>
      </c>
      <c r="DE14" s="192">
        <f>'Приложение 2'!I42</f>
        <v>100</v>
      </c>
      <c r="DF14" s="47">
        <v>1</v>
      </c>
      <c r="DG14" s="192">
        <f>'Приложение 2'!E43</f>
        <v>0.4</v>
      </c>
      <c r="DH14" s="192">
        <f>'Приложение 2'!I43</f>
        <v>100</v>
      </c>
      <c r="DI14" s="47">
        <v>1</v>
      </c>
      <c r="DJ14" s="192">
        <f>'Приложение 2'!E44</f>
        <v>0</v>
      </c>
      <c r="DK14" s="192">
        <v>100</v>
      </c>
      <c r="DL14" s="47">
        <v>1</v>
      </c>
      <c r="DM14" s="61">
        <f t="shared" si="5"/>
        <v>70.5</v>
      </c>
      <c r="DN14" s="64">
        <v>3</v>
      </c>
      <c r="DO14" s="192">
        <f>'Приложение 2'!E46</f>
        <v>100</v>
      </c>
      <c r="DP14" s="192">
        <f>'Приложение 2'!I46</f>
        <v>100</v>
      </c>
      <c r="DQ14" s="47">
        <v>1</v>
      </c>
      <c r="DR14" s="192">
        <f>'Приложение 2'!E47</f>
        <v>100</v>
      </c>
      <c r="DS14" s="192">
        <f>'Приложение 2'!I47</f>
        <v>100</v>
      </c>
      <c r="DT14" s="47">
        <v>1</v>
      </c>
      <c r="DU14" s="192">
        <f>'Приложение 2'!E48</f>
        <v>82</v>
      </c>
      <c r="DV14" s="192">
        <f>'Приложение 2'!I48</f>
        <v>82</v>
      </c>
      <c r="DW14" s="47">
        <v>2</v>
      </c>
      <c r="DX14" s="192">
        <f>'Приложение 2'!E49</f>
        <v>78</v>
      </c>
      <c r="DY14" s="192">
        <v>0</v>
      </c>
      <c r="DZ14" s="47">
        <v>3</v>
      </c>
      <c r="EA14" s="61">
        <f t="shared" si="6"/>
        <v>100</v>
      </c>
      <c r="EB14" s="236">
        <v>1</v>
      </c>
      <c r="EC14" s="192">
        <f>'Приложение 2'!E51</f>
        <v>100</v>
      </c>
      <c r="ED14" s="192">
        <f>'Приложение 2'!I51</f>
        <v>100</v>
      </c>
      <c r="EE14" s="65">
        <v>1</v>
      </c>
      <c r="EF14" s="65" t="str">
        <f>'Приложение 2'!E52</f>
        <v>-</v>
      </c>
      <c r="EG14" s="65" t="str">
        <f>'Приложение 2'!I52</f>
        <v>-</v>
      </c>
      <c r="EH14" s="65" t="s">
        <v>57</v>
      </c>
      <c r="EI14" s="61" t="s">
        <v>56</v>
      </c>
      <c r="EJ14" s="64" t="s">
        <v>57</v>
      </c>
      <c r="EK14" s="192" t="str">
        <f>'Приложение 2'!E54</f>
        <v>-</v>
      </c>
      <c r="EL14" s="192" t="str">
        <f>'Приложение 2'!I54</f>
        <v>-</v>
      </c>
      <c r="EM14" s="47" t="s">
        <v>57</v>
      </c>
      <c r="EN14" s="192" t="str">
        <f>'Приложение 2'!E55</f>
        <v>-</v>
      </c>
      <c r="EO14" s="192" t="str">
        <f>'Приложение 2'!I55</f>
        <v>-</v>
      </c>
      <c r="EP14" s="47" t="s">
        <v>57</v>
      </c>
    </row>
    <row r="15" spans="1:149" s="243" customFormat="1" ht="43.5" customHeight="1" x14ac:dyDescent="0.25">
      <c r="A15" s="247"/>
      <c r="B15" s="68" t="s">
        <v>44</v>
      </c>
      <c r="C15" s="58">
        <f>SUM(C16:C20)/5</f>
        <v>83.700847905018961</v>
      </c>
      <c r="D15" s="45" t="s">
        <v>57</v>
      </c>
      <c r="E15" s="58">
        <f>SUM(E16:E20)/5</f>
        <v>74.546461538461543</v>
      </c>
      <c r="F15" s="45" t="s">
        <v>57</v>
      </c>
      <c r="G15" s="218">
        <f>SUM(G17:G20)/4</f>
        <v>100</v>
      </c>
      <c r="H15" s="218">
        <f>SUM(H17:H20)/4</f>
        <v>100</v>
      </c>
      <c r="I15" s="46" t="s">
        <v>57</v>
      </c>
      <c r="J15" s="218">
        <f>SUM(J17:J20)/4</f>
        <v>100</v>
      </c>
      <c r="K15" s="218">
        <f>SUM(K17:K20)/4</f>
        <v>100</v>
      </c>
      <c r="L15" s="46" t="s">
        <v>57</v>
      </c>
      <c r="M15" s="45">
        <f>SUM(M16:M20)/5</f>
        <v>24</v>
      </c>
      <c r="N15" s="58">
        <f>SUM(N16:N20)/5</f>
        <v>24</v>
      </c>
      <c r="O15" s="46" t="s">
        <v>57</v>
      </c>
      <c r="P15" s="58">
        <f>SUM(P16:P20)/5</f>
        <v>85.1</v>
      </c>
      <c r="Q15" s="58">
        <f>SUM(Q16:Q20)/5</f>
        <v>20</v>
      </c>
      <c r="R15" s="46" t="s">
        <v>57</v>
      </c>
      <c r="S15" s="58">
        <f>SUM(S16:S20)/5</f>
        <v>66.02000000000001</v>
      </c>
      <c r="T15" s="58">
        <f>SUM(T16:T20)/5</f>
        <v>66.02000000000001</v>
      </c>
      <c r="U15" s="69" t="s">
        <v>57</v>
      </c>
      <c r="V15" s="58">
        <f>SUM(V16:V20)/5</f>
        <v>60</v>
      </c>
      <c r="W15" s="58">
        <f>SUM(W16:W20)/5</f>
        <v>60</v>
      </c>
      <c r="X15" s="69" t="s">
        <v>57</v>
      </c>
      <c r="Y15" s="58">
        <f>SUM(Y16:Y20)/5</f>
        <v>100</v>
      </c>
      <c r="Z15" s="58">
        <f>SUM(Z16:Z20)/5</f>
        <v>100</v>
      </c>
      <c r="AA15" s="69" t="s">
        <v>57</v>
      </c>
      <c r="AB15" s="58">
        <f>SUM(AB16:AB20)/5</f>
        <v>100</v>
      </c>
      <c r="AC15" s="58">
        <f>SUM(AC16:AC20)/5</f>
        <v>100</v>
      </c>
      <c r="AD15" s="69" t="s">
        <v>57</v>
      </c>
      <c r="AE15" s="58">
        <f>SUM(AE16:AE20)/5</f>
        <v>100</v>
      </c>
      <c r="AF15" s="58">
        <f>SUM(AF16:AF20)/5</f>
        <v>100</v>
      </c>
      <c r="AG15" s="69" t="s">
        <v>57</v>
      </c>
      <c r="AH15" s="112">
        <f>SUM(AH16:AH20)/4</f>
        <v>95.825000000000003</v>
      </c>
      <c r="AI15" s="112">
        <f>SUM(AI16:AI20)/4</f>
        <v>95.825000000000003</v>
      </c>
      <c r="AJ15" s="69" t="s">
        <v>57</v>
      </c>
      <c r="AK15" s="58">
        <f>SUM(AK16:AK20)/4</f>
        <v>69.900000000000006</v>
      </c>
      <c r="AL15" s="58">
        <f>SUM(AL16:AL20)/4</f>
        <v>69.900000000000006</v>
      </c>
      <c r="AM15" s="69" t="s">
        <v>57</v>
      </c>
      <c r="AN15" s="58">
        <f>SUM(AN17:AN20)/4</f>
        <v>99.449999999999989</v>
      </c>
      <c r="AO15" s="58">
        <f>SUM(AO17:AO20)/4</f>
        <v>99.449999999999989</v>
      </c>
      <c r="AP15" s="46" t="s">
        <v>57</v>
      </c>
      <c r="AQ15" s="58">
        <f>SUM(AQ16:AQ20)/4</f>
        <v>50</v>
      </c>
      <c r="AR15" s="58">
        <f>SUM(AR16:AR20)/4</f>
        <v>50</v>
      </c>
      <c r="AS15" s="46" t="s">
        <v>57</v>
      </c>
      <c r="AT15" s="58">
        <f>SUM(AT16:AT20)/5</f>
        <v>0</v>
      </c>
      <c r="AU15" s="58">
        <f>SUM(AU16:AU20)/5</f>
        <v>100</v>
      </c>
      <c r="AV15" s="46" t="s">
        <v>57</v>
      </c>
      <c r="AW15" s="58">
        <f>SUM(AW16:AW20)/5</f>
        <v>100</v>
      </c>
      <c r="AX15" s="58">
        <f>SUM(AX16:AX20)/5</f>
        <v>100</v>
      </c>
      <c r="AY15" s="46" t="s">
        <v>57</v>
      </c>
      <c r="AZ15" s="58">
        <f>SUM(AZ16:AZ20)/5</f>
        <v>100</v>
      </c>
      <c r="BA15" s="58">
        <f>SUM(BA16:BA20)/5</f>
        <v>100</v>
      </c>
      <c r="BB15" s="46" t="s">
        <v>57</v>
      </c>
      <c r="BC15" s="58">
        <f>SUM(BC16:BC20)/5</f>
        <v>100</v>
      </c>
      <c r="BD15" s="58">
        <f>SUM(BD16:BD20)/5</f>
        <v>100</v>
      </c>
      <c r="BE15" s="46" t="s">
        <v>57</v>
      </c>
      <c r="BF15" s="218">
        <f>SUM(BF16:BF20)/4</f>
        <v>0</v>
      </c>
      <c r="BG15" s="218">
        <f>SUM(BG16:BG20)/4</f>
        <v>0</v>
      </c>
      <c r="BH15" s="46" t="s">
        <v>57</v>
      </c>
      <c r="BI15" s="45">
        <f t="shared" ref="BI15" si="7">SUM(BI16:BI20)/5</f>
        <v>0</v>
      </c>
      <c r="BJ15" s="45">
        <f t="shared" ref="BJ15" si="8">SUM(BJ16:BJ20)/5</f>
        <v>0</v>
      </c>
      <c r="BK15" s="46" t="s">
        <v>57</v>
      </c>
      <c r="BL15" s="58">
        <f>SUM(BL16:BL20)/5</f>
        <v>100</v>
      </c>
      <c r="BM15" s="58">
        <f t="shared" ref="BM15" si="9">SUM(BM16:BM20)/5</f>
        <v>100</v>
      </c>
      <c r="BN15" s="46" t="s">
        <v>57</v>
      </c>
      <c r="BO15" s="58">
        <f>SUM(BO16:BO20)/5</f>
        <v>78.221242272347538</v>
      </c>
      <c r="BP15" s="45" t="s">
        <v>57</v>
      </c>
      <c r="BQ15" s="58">
        <f>SUM(BQ17:BQ20)/4</f>
        <v>87.5</v>
      </c>
      <c r="BR15" s="58">
        <f>SUM(BR16:BR20)/4</f>
        <v>87.5</v>
      </c>
      <c r="BS15" s="46" t="s">
        <v>57</v>
      </c>
      <c r="BT15" s="58">
        <f>SUM(BT16:BT20)/5</f>
        <v>87.02</v>
      </c>
      <c r="BU15" s="58">
        <f>SUM(BU16:BU20)/5</f>
        <v>87.473684210526315</v>
      </c>
      <c r="BV15" s="46" t="s">
        <v>57</v>
      </c>
      <c r="BW15" s="58">
        <f>SUM(BW16:BW20)/5</f>
        <v>151.47200000000001</v>
      </c>
      <c r="BX15" s="58">
        <f>SUM(BX16:BX20)/5</f>
        <v>77.044000000000011</v>
      </c>
      <c r="BY15" s="46" t="s">
        <v>57</v>
      </c>
      <c r="BZ15" s="58">
        <f>SUM(BZ17:BZ20)/4</f>
        <v>0.5</v>
      </c>
      <c r="CA15" s="58">
        <f>SUM(CA17:CA20)/4</f>
        <v>95</v>
      </c>
      <c r="CB15" s="46" t="s">
        <v>57</v>
      </c>
      <c r="CC15" s="58">
        <f>SUM(CC16:CC20)/4</f>
        <v>6.25</v>
      </c>
      <c r="CD15" s="45">
        <f>SUM(CD16:CD20)/4</f>
        <v>12.5</v>
      </c>
      <c r="CE15" s="46" t="s">
        <v>57</v>
      </c>
      <c r="CF15" s="58">
        <f>SUM(CF16:CF20)/4</f>
        <v>100</v>
      </c>
      <c r="CG15" s="58">
        <f>SUM(CG16:CG20)/4</f>
        <v>100</v>
      </c>
      <c r="CH15" s="46" t="s">
        <v>57</v>
      </c>
      <c r="CI15" s="58">
        <f>SUM(CI16:CI20)/4</f>
        <v>100</v>
      </c>
      <c r="CJ15" s="58">
        <f>SUM(CJ16:CJ20)/4</f>
        <v>100</v>
      </c>
      <c r="CK15" s="46" t="s">
        <v>57</v>
      </c>
      <c r="CL15" s="58">
        <f>SUM(CL16:CL20)/5</f>
        <v>96.64</v>
      </c>
      <c r="CM15" s="58">
        <f>SUM(CM16:CM20)/5</f>
        <v>98.273684210526312</v>
      </c>
      <c r="CN15" s="46" t="s">
        <v>57</v>
      </c>
      <c r="CO15" s="58">
        <f t="shared" ref="CO15" si="10">SUM(CO16:CO20)/5</f>
        <v>100</v>
      </c>
      <c r="CP15" s="58">
        <f t="shared" ref="CP15" si="11">SUM(CP16:CP20)/5</f>
        <v>100</v>
      </c>
      <c r="CQ15" s="46" t="s">
        <v>57</v>
      </c>
      <c r="CR15" s="58">
        <f t="shared" ref="CR15" si="12">SUM(CR16:CR20)/5</f>
        <v>70</v>
      </c>
      <c r="CS15" s="58">
        <f t="shared" ref="CS15" si="13">SUM(CS16:CS20)/5</f>
        <v>76</v>
      </c>
      <c r="CT15" s="46" t="s">
        <v>57</v>
      </c>
      <c r="CU15" s="58">
        <f>SUM(CU16:CU20)/5</f>
        <v>8.1120000000000001</v>
      </c>
      <c r="CV15" s="58">
        <f>SUM(CV16:CV20)/5</f>
        <v>44</v>
      </c>
      <c r="CW15" s="46" t="s">
        <v>57</v>
      </c>
      <c r="CX15" s="58">
        <f>SUM(CX16:CX20)/5</f>
        <v>-1.378000000000003</v>
      </c>
      <c r="CY15" s="58">
        <f>SUM(CY16:CY20)/5</f>
        <v>56</v>
      </c>
      <c r="CZ15" s="46" t="s">
        <v>57</v>
      </c>
      <c r="DA15" s="58">
        <f>SUM(DA16:DA20)/2</f>
        <v>108.1</v>
      </c>
      <c r="DB15" s="58">
        <f>SUM(DB16:DB20)/2</f>
        <v>85</v>
      </c>
      <c r="DC15" s="46" t="s">
        <v>57</v>
      </c>
      <c r="DD15" s="58">
        <f>SUM(DD16:DD20)/2</f>
        <v>102.245</v>
      </c>
      <c r="DE15" s="58">
        <f>SUM(DE16:DE20)/2</f>
        <v>50</v>
      </c>
      <c r="DF15" s="46" t="s">
        <v>57</v>
      </c>
      <c r="DG15" s="58">
        <f>SUM(DG16:DG20)/5</f>
        <v>0.59399999999999997</v>
      </c>
      <c r="DH15" s="58">
        <f t="shared" ref="DH15" si="14">SUM(DH16:DH20)/5</f>
        <v>100</v>
      </c>
      <c r="DI15" s="46" t="s">
        <v>57</v>
      </c>
      <c r="DJ15" s="58">
        <f>SUM(DJ16:DJ20)/5</f>
        <v>3.2000000000000001E-2</v>
      </c>
      <c r="DK15" s="58">
        <f>SUM(DK16:DK20)/5</f>
        <v>80</v>
      </c>
      <c r="DL15" s="46" t="s">
        <v>57</v>
      </c>
      <c r="DM15" s="58">
        <f>SUM(DM16:DM20)/5</f>
        <v>73.734999999999999</v>
      </c>
      <c r="DN15" s="45" t="s">
        <v>57</v>
      </c>
      <c r="DO15" s="58">
        <f t="shared" ref="DO15:DP15" si="15">SUM(DO16:DO20)/5</f>
        <v>100</v>
      </c>
      <c r="DP15" s="58">
        <f t="shared" si="15"/>
        <v>100</v>
      </c>
      <c r="DQ15" s="46" t="s">
        <v>57</v>
      </c>
      <c r="DR15" s="58">
        <f t="shared" ref="DR15" si="16">SUM(DR16:DR20)/5</f>
        <v>100</v>
      </c>
      <c r="DS15" s="58">
        <f t="shared" ref="DS15" si="17">SUM(DS16:DS20)/5</f>
        <v>100</v>
      </c>
      <c r="DT15" s="46" t="s">
        <v>57</v>
      </c>
      <c r="DU15" s="58">
        <f>SUM(DU16:DU20)/5</f>
        <v>64.94</v>
      </c>
      <c r="DV15" s="58">
        <f t="shared" ref="DV15" si="18">SUM(DV16:DV20)/5</f>
        <v>64.94</v>
      </c>
      <c r="DW15" s="46" t="s">
        <v>57</v>
      </c>
      <c r="DX15" s="58">
        <f>SUM(DX16:DX20)/5</f>
        <v>68.400000000000006</v>
      </c>
      <c r="DY15" s="58">
        <f>SUM(DY16:DY20)/5</f>
        <v>30</v>
      </c>
      <c r="DZ15" s="46" t="s">
        <v>57</v>
      </c>
      <c r="EA15" s="58">
        <f>SUM(EA16:EA20)/5</f>
        <v>100</v>
      </c>
      <c r="EB15" s="45" t="s">
        <v>57</v>
      </c>
      <c r="EC15" s="58">
        <f>SUM(EC16:EC20)/5</f>
        <v>100</v>
      </c>
      <c r="ED15" s="58">
        <f>SUM(ED16:ED20)/5</f>
        <v>100</v>
      </c>
      <c r="EE15" s="49" t="s">
        <v>57</v>
      </c>
      <c r="EF15" s="45">
        <f>SUM(EF16:EF20)/3</f>
        <v>0</v>
      </c>
      <c r="EG15" s="45">
        <f>SUM(EG16:EG20)/3</f>
        <v>0</v>
      </c>
      <c r="EH15" s="49" t="s">
        <v>57</v>
      </c>
      <c r="EI15" s="58">
        <f>SUM(EI16:EI20)/3</f>
        <v>100</v>
      </c>
      <c r="EJ15" s="45" t="s">
        <v>57</v>
      </c>
      <c r="EK15" s="58">
        <f>SUM(EK16:EK20)/3</f>
        <v>100</v>
      </c>
      <c r="EL15" s="58">
        <f>SUM(EL16:EL20)/3</f>
        <v>100</v>
      </c>
      <c r="EM15" s="49" t="s">
        <v>57</v>
      </c>
      <c r="EN15" s="58">
        <f>SUM(EN16:EN20)/3</f>
        <v>100</v>
      </c>
      <c r="EO15" s="58">
        <f>SUM(EO16:EO20)/3</f>
        <v>100</v>
      </c>
      <c r="EP15" s="49" t="s">
        <v>57</v>
      </c>
    </row>
    <row r="16" spans="1:149" ht="80.25" customHeight="1" x14ac:dyDescent="0.25">
      <c r="A16" s="246" t="s">
        <v>58</v>
      </c>
      <c r="B16" s="60" t="s">
        <v>291</v>
      </c>
      <c r="C16" s="61">
        <f>(E16+BO16+DM16+EA16+EI16)/5</f>
        <v>88.543350427350418</v>
      </c>
      <c r="D16" s="236">
        <v>1</v>
      </c>
      <c r="E16" s="161">
        <f>(N16+Q16+T16+BM16+AU16+AX16+BA16+BD16+BJ16+AF16+W16+AC16+Z16)/13</f>
        <v>77.692307692307693</v>
      </c>
      <c r="F16" s="236">
        <v>1</v>
      </c>
      <c r="G16" s="192" t="s">
        <v>56</v>
      </c>
      <c r="H16" s="192" t="s">
        <v>56</v>
      </c>
      <c r="I16" s="47" t="s">
        <v>56</v>
      </c>
      <c r="J16" s="192" t="s">
        <v>56</v>
      </c>
      <c r="K16" s="192" t="s">
        <v>56</v>
      </c>
      <c r="L16" s="47" t="s">
        <v>56</v>
      </c>
      <c r="M16" s="47">
        <f>'Приложение 2'!E110</f>
        <v>30</v>
      </c>
      <c r="N16" s="192">
        <f>'Приложение 2'!I110</f>
        <v>30</v>
      </c>
      <c r="O16" s="62">
        <v>1</v>
      </c>
      <c r="P16" s="192">
        <f>'Приложение 2'!E111</f>
        <v>80</v>
      </c>
      <c r="Q16" s="192">
        <f>'Приложение 2'!I111</f>
        <v>0</v>
      </c>
      <c r="R16" s="47">
        <v>2</v>
      </c>
      <c r="S16" s="192">
        <f>'Приложение 2'!E112</f>
        <v>80</v>
      </c>
      <c r="T16" s="192">
        <f>'Приложение 2'!I112</f>
        <v>80</v>
      </c>
      <c r="U16" s="62">
        <v>1</v>
      </c>
      <c r="V16" s="192">
        <f>'Приложение 2'!E113</f>
        <v>100</v>
      </c>
      <c r="W16" s="192">
        <v>100</v>
      </c>
      <c r="X16" s="47">
        <v>1</v>
      </c>
      <c r="Y16" s="192">
        <v>100</v>
      </c>
      <c r="Z16" s="192">
        <v>100</v>
      </c>
      <c r="AA16" s="47">
        <v>1</v>
      </c>
      <c r="AB16" s="192">
        <v>100</v>
      </c>
      <c r="AC16" s="192">
        <v>100</v>
      </c>
      <c r="AD16" s="47">
        <v>1</v>
      </c>
      <c r="AE16" s="192">
        <f>'Приложение 2'!E116</f>
        <v>100</v>
      </c>
      <c r="AF16" s="192">
        <f>'Приложение 2'!I116</f>
        <v>100</v>
      </c>
      <c r="AG16" s="47">
        <v>1</v>
      </c>
      <c r="AH16" s="66" t="str">
        <f>'Приложение 2'!E117</f>
        <v>-</v>
      </c>
      <c r="AI16" s="66" t="str">
        <f>'Приложение 2'!I117</f>
        <v>-</v>
      </c>
      <c r="AJ16" s="47" t="s">
        <v>57</v>
      </c>
      <c r="AK16" s="192" t="str">
        <f>'Приложение 2'!E118</f>
        <v>-</v>
      </c>
      <c r="AL16" s="192" t="str">
        <f>'Приложение 2'!I118</f>
        <v>-</v>
      </c>
      <c r="AM16" s="47" t="s">
        <v>57</v>
      </c>
      <c r="AN16" s="192" t="s">
        <v>56</v>
      </c>
      <c r="AO16" s="192" t="str">
        <f>'Приложение 2'!I119</f>
        <v>-</v>
      </c>
      <c r="AP16" s="47" t="s">
        <v>57</v>
      </c>
      <c r="AQ16" s="192" t="str">
        <f>'Приложение 2'!E120</f>
        <v>-</v>
      </c>
      <c r="AR16" s="192" t="str">
        <f>'Приложение 2'!I120</f>
        <v>-</v>
      </c>
      <c r="AS16" s="47" t="s">
        <v>57</v>
      </c>
      <c r="AT16" s="70">
        <f>'Приложение 2'!E121</f>
        <v>0</v>
      </c>
      <c r="AU16" s="220">
        <f>'Приложение 2'!I121</f>
        <v>100</v>
      </c>
      <c r="AV16" s="70">
        <v>1</v>
      </c>
      <c r="AW16" s="192">
        <f>'Приложение 2'!E122</f>
        <v>100</v>
      </c>
      <c r="AX16" s="192">
        <f>'Приложение 2'!I122</f>
        <v>100</v>
      </c>
      <c r="AY16" s="47">
        <v>1</v>
      </c>
      <c r="AZ16" s="192">
        <f>'Приложение 2'!E123</f>
        <v>100</v>
      </c>
      <c r="BA16" s="192">
        <f>'Приложение 2'!I123</f>
        <v>100</v>
      </c>
      <c r="BB16" s="47">
        <v>1</v>
      </c>
      <c r="BC16" s="192">
        <f>'Приложение 2'!E124</f>
        <v>100</v>
      </c>
      <c r="BD16" s="192">
        <f>'Приложение 2'!I124</f>
        <v>100</v>
      </c>
      <c r="BE16" s="47">
        <v>1</v>
      </c>
      <c r="BF16" s="220" t="str">
        <f>'Приложение 2'!E125</f>
        <v>-</v>
      </c>
      <c r="BG16" s="220" t="str">
        <f>'Приложение 2'!I125</f>
        <v>-</v>
      </c>
      <c r="BH16" s="96" t="s">
        <v>57</v>
      </c>
      <c r="BI16" s="47">
        <f>'Приложение 2'!E126</f>
        <v>0</v>
      </c>
      <c r="BJ16" s="47">
        <f>'Приложение 2'!I126</f>
        <v>0</v>
      </c>
      <c r="BK16" s="47" t="s">
        <v>57</v>
      </c>
      <c r="BL16" s="192">
        <f>'Приложение 2'!E127</f>
        <v>100</v>
      </c>
      <c r="BM16" s="192">
        <f>'Приложение 2'!I127</f>
        <v>100</v>
      </c>
      <c r="BN16" s="47">
        <v>1</v>
      </c>
      <c r="BO16" s="61">
        <f>(BU16+DH16+DK16+CP16+BX16+CS16+CV16+CY16+CM16)/9</f>
        <v>65.024444444444441</v>
      </c>
      <c r="BP16" s="236">
        <v>4</v>
      </c>
      <c r="BQ16" s="192" t="s">
        <v>56</v>
      </c>
      <c r="BR16" s="192" t="s">
        <v>56</v>
      </c>
      <c r="BS16" s="47" t="s">
        <v>57</v>
      </c>
      <c r="BT16" s="192">
        <f>'Приложение 2'!E130</f>
        <v>100</v>
      </c>
      <c r="BU16" s="192">
        <f>'Приложение 2'!I130</f>
        <v>100</v>
      </c>
      <c r="BV16" s="47">
        <v>1</v>
      </c>
      <c r="BW16" s="192">
        <f>'Приложение 2'!E131</f>
        <v>64.78</v>
      </c>
      <c r="BX16" s="192">
        <f>'Приложение 2'!I131</f>
        <v>85.22</v>
      </c>
      <c r="BY16" s="47">
        <v>2</v>
      </c>
      <c r="BZ16" s="47" t="str">
        <f>'Приложение 2'!E132</f>
        <v>-</v>
      </c>
      <c r="CA16" s="192" t="str">
        <f>'Приложение 2'!I132</f>
        <v>-</v>
      </c>
      <c r="CB16" s="47" t="s">
        <v>57</v>
      </c>
      <c r="CC16" s="47" t="str">
        <f>'Приложение 2'!E133</f>
        <v>-</v>
      </c>
      <c r="CD16" s="47" t="str">
        <f>'Приложение 2'!I133</f>
        <v>-</v>
      </c>
      <c r="CE16" s="47" t="s">
        <v>57</v>
      </c>
      <c r="CF16" s="192" t="str">
        <f>'Приложение 2'!E134</f>
        <v>-</v>
      </c>
      <c r="CG16" s="192" t="str">
        <f>'Приложение 2'!I134</f>
        <v>-</v>
      </c>
      <c r="CH16" s="47" t="s">
        <v>57</v>
      </c>
      <c r="CI16" s="192" t="str">
        <f>'Приложение 2'!E135</f>
        <v>-</v>
      </c>
      <c r="CJ16" s="192" t="str">
        <f>'Приложение 2'!I135</f>
        <v>-</v>
      </c>
      <c r="CK16" s="47" t="s">
        <v>57</v>
      </c>
      <c r="CL16" s="192">
        <f>'Приложение 2'!E136</f>
        <v>100</v>
      </c>
      <c r="CM16" s="192">
        <f>'Приложение 2'!I136</f>
        <v>100</v>
      </c>
      <c r="CN16" s="47">
        <v>1</v>
      </c>
      <c r="CO16" s="192">
        <f>'Приложение 2'!E137</f>
        <v>100</v>
      </c>
      <c r="CP16" s="192">
        <f>'Приложение 2'!I137</f>
        <v>100</v>
      </c>
      <c r="CQ16" s="47">
        <v>1</v>
      </c>
      <c r="CR16" s="192">
        <f>'Приложение 2'!E138</f>
        <v>0</v>
      </c>
      <c r="CS16" s="192">
        <f>'Приложение 2'!I138</f>
        <v>0</v>
      </c>
      <c r="CT16" s="47">
        <v>3</v>
      </c>
      <c r="CU16" s="192">
        <f>'Приложение 2'!E139</f>
        <v>-13.689999999999998</v>
      </c>
      <c r="CV16" s="192">
        <f>'Приложение 2'!I139</f>
        <v>0</v>
      </c>
      <c r="CW16" s="47">
        <v>3</v>
      </c>
      <c r="CX16" s="192">
        <f>'Приложение 2'!E140</f>
        <v>-18.120000000000005</v>
      </c>
      <c r="CY16" s="192">
        <f>'Приложение 2'!I140</f>
        <v>0</v>
      </c>
      <c r="CZ16" s="47">
        <v>3</v>
      </c>
      <c r="DA16" s="192" t="str">
        <f>'Приложение 2'!E141</f>
        <v>-</v>
      </c>
      <c r="DB16" s="192" t="str">
        <f>'Приложение 2'!I141</f>
        <v>-</v>
      </c>
      <c r="DC16" s="47" t="s">
        <v>57</v>
      </c>
      <c r="DD16" s="192" t="str">
        <f>'Приложение 2'!E142</f>
        <v>-</v>
      </c>
      <c r="DE16" s="192" t="str">
        <f>'Приложение 2'!I142</f>
        <v>-</v>
      </c>
      <c r="DF16" s="47" t="s">
        <v>57</v>
      </c>
      <c r="DG16" s="192">
        <f>'Приложение 2'!E143</f>
        <v>0.79</v>
      </c>
      <c r="DH16" s="192">
        <f>'Приложение 2'!I143</f>
        <v>100</v>
      </c>
      <c r="DI16" s="47">
        <v>1</v>
      </c>
      <c r="DJ16" s="192">
        <f>'Приложение 2'!E144</f>
        <v>0</v>
      </c>
      <c r="DK16" s="192">
        <v>100</v>
      </c>
      <c r="DL16" s="47">
        <v>1</v>
      </c>
      <c r="DM16" s="61">
        <f>(DP16+DS16+DV16+DY16)/4</f>
        <v>100</v>
      </c>
      <c r="DN16" s="64">
        <v>1</v>
      </c>
      <c r="DO16" s="192">
        <f>'Приложение 2'!E146</f>
        <v>100</v>
      </c>
      <c r="DP16" s="192">
        <f>'Приложение 2'!I146</f>
        <v>100</v>
      </c>
      <c r="DQ16" s="47">
        <v>1</v>
      </c>
      <c r="DR16" s="192">
        <f>'Приложение 2'!E147</f>
        <v>100</v>
      </c>
      <c r="DS16" s="192">
        <f>'Приложение 2'!I147</f>
        <v>100</v>
      </c>
      <c r="DT16" s="47">
        <v>1</v>
      </c>
      <c r="DU16" s="192">
        <f>'Приложение 2'!E148</f>
        <v>100</v>
      </c>
      <c r="DV16" s="192">
        <f>'Приложение 2'!I148</f>
        <v>100</v>
      </c>
      <c r="DW16" s="47">
        <v>1</v>
      </c>
      <c r="DX16" s="192">
        <f>'Приложение 2'!E149</f>
        <v>100</v>
      </c>
      <c r="DY16" s="192">
        <f>'Приложение 2'!I149</f>
        <v>100</v>
      </c>
      <c r="DZ16" s="47">
        <v>1</v>
      </c>
      <c r="EA16" s="61">
        <f>ED16</f>
        <v>100</v>
      </c>
      <c r="EB16" s="236">
        <v>1</v>
      </c>
      <c r="EC16" s="192">
        <f>'Приложение 2'!E151</f>
        <v>100</v>
      </c>
      <c r="ED16" s="192">
        <f>'Приложение 2'!I151</f>
        <v>100</v>
      </c>
      <c r="EE16" s="65">
        <v>1</v>
      </c>
      <c r="EF16" s="65" t="str">
        <f>'Приложение 2'!E152</f>
        <v>-</v>
      </c>
      <c r="EG16" s="65" t="str">
        <f>'Приложение 2'!I152</f>
        <v>-</v>
      </c>
      <c r="EH16" s="65" t="s">
        <v>57</v>
      </c>
      <c r="EI16" s="61">
        <f>(EL16+EO16)/2</f>
        <v>100</v>
      </c>
      <c r="EJ16" s="64">
        <v>1</v>
      </c>
      <c r="EK16" s="192">
        <f>'Приложение 2'!E154</f>
        <v>100</v>
      </c>
      <c r="EL16" s="192">
        <f>'Приложение 2'!I154</f>
        <v>100</v>
      </c>
      <c r="EM16" s="47">
        <v>1</v>
      </c>
      <c r="EN16" s="192">
        <f>'Приложение 2'!E155</f>
        <v>100</v>
      </c>
      <c r="EO16" s="192">
        <f>'Приложение 2'!I155</f>
        <v>100</v>
      </c>
      <c r="EP16" s="47">
        <v>1</v>
      </c>
    </row>
    <row r="17" spans="1:149" ht="13.5" customHeight="1" x14ac:dyDescent="0.25">
      <c r="A17" s="246" t="s">
        <v>46</v>
      </c>
      <c r="B17" s="60" t="s">
        <v>47</v>
      </c>
      <c r="C17" s="61">
        <f>(E17+BO17+DM17+EA17+EI17)/5</f>
        <v>87.955999999999989</v>
      </c>
      <c r="D17" s="236">
        <v>2</v>
      </c>
      <c r="E17" s="161">
        <f>(N17+Q17+T17+W17+Z17+AC17+AO17+AF17+H17+K17+AI17+AL17+AR17+BM17+AU17+AX17+BA17+BD17+BJ17+BG17)/20</f>
        <v>74.22999999999999</v>
      </c>
      <c r="F17" s="236">
        <v>4</v>
      </c>
      <c r="G17" s="192">
        <f>'Приложение 2'!E358</f>
        <v>100</v>
      </c>
      <c r="H17" s="192">
        <f>'Приложение 2'!I358</f>
        <v>100</v>
      </c>
      <c r="I17" s="47">
        <v>1</v>
      </c>
      <c r="J17" s="192">
        <f>'Приложение 2'!E359</f>
        <v>100</v>
      </c>
      <c r="K17" s="192">
        <f>'Приложение 2'!I359</f>
        <v>100</v>
      </c>
      <c r="L17" s="47">
        <v>1</v>
      </c>
      <c r="M17" s="47">
        <f>'Приложение 2'!E360</f>
        <v>30</v>
      </c>
      <c r="N17" s="192">
        <v>30</v>
      </c>
      <c r="O17" s="47">
        <v>1</v>
      </c>
      <c r="P17" s="192">
        <f>'Приложение 2'!E361</f>
        <v>83.3</v>
      </c>
      <c r="Q17" s="192">
        <f>'Приложение 2'!I361</f>
        <v>0</v>
      </c>
      <c r="R17" s="47">
        <v>2</v>
      </c>
      <c r="S17" s="192">
        <f>'Приложение 2'!E362</f>
        <v>66.7</v>
      </c>
      <c r="T17" s="192">
        <f>'Приложение 2'!I362</f>
        <v>66.7</v>
      </c>
      <c r="U17" s="62">
        <v>3</v>
      </c>
      <c r="V17" s="192">
        <f>'Приложение 2'!E363</f>
        <v>0</v>
      </c>
      <c r="W17" s="192">
        <v>0</v>
      </c>
      <c r="X17" s="47">
        <v>2</v>
      </c>
      <c r="Y17" s="192">
        <f>'Приложение 2'!E364</f>
        <v>100</v>
      </c>
      <c r="Z17" s="192">
        <f>'Приложение 2'!I364</f>
        <v>100</v>
      </c>
      <c r="AA17" s="47">
        <v>1</v>
      </c>
      <c r="AB17" s="192">
        <f>'Приложение 2'!E365</f>
        <v>100</v>
      </c>
      <c r="AC17" s="192">
        <f>'Приложение 2'!I365</f>
        <v>100</v>
      </c>
      <c r="AD17" s="47">
        <v>1</v>
      </c>
      <c r="AE17" s="192">
        <f>'Приложение 2'!E366</f>
        <v>100</v>
      </c>
      <c r="AF17" s="192">
        <f>'Приложение 2'!I366</f>
        <v>100</v>
      </c>
      <c r="AG17" s="47">
        <v>1</v>
      </c>
      <c r="AH17" s="66">
        <f>'Приложение 2'!E367</f>
        <v>100</v>
      </c>
      <c r="AI17" s="66">
        <f>'Приложение 2'!I367</f>
        <v>100</v>
      </c>
      <c r="AJ17" s="47">
        <v>1</v>
      </c>
      <c r="AK17" s="192">
        <f>'Приложение 2'!E368</f>
        <v>88.9</v>
      </c>
      <c r="AL17" s="192">
        <f>'Приложение 2'!I368</f>
        <v>88.9</v>
      </c>
      <c r="AM17" s="47">
        <v>1</v>
      </c>
      <c r="AN17" s="192">
        <f>'Приложение 2'!E369</f>
        <v>99</v>
      </c>
      <c r="AO17" s="192">
        <f>'Приложение 2'!I369</f>
        <v>99</v>
      </c>
      <c r="AP17" s="47">
        <v>4</v>
      </c>
      <c r="AQ17" s="192">
        <f>'Приложение 2'!E370</f>
        <v>100</v>
      </c>
      <c r="AR17" s="192">
        <f>'Приложение 2'!I370</f>
        <v>100</v>
      </c>
      <c r="AS17" s="47">
        <v>1</v>
      </c>
      <c r="AT17" s="70">
        <f>'Приложение 2'!E371</f>
        <v>0</v>
      </c>
      <c r="AU17" s="220">
        <f>'Приложение 2'!I371</f>
        <v>100</v>
      </c>
      <c r="AV17" s="70">
        <v>1</v>
      </c>
      <c r="AW17" s="192">
        <f>'Приложение 2'!E372</f>
        <v>100</v>
      </c>
      <c r="AX17" s="192">
        <f>'Приложение 2'!I372</f>
        <v>100</v>
      </c>
      <c r="AY17" s="47">
        <v>1</v>
      </c>
      <c r="AZ17" s="192">
        <f>'Приложение 2'!E373</f>
        <v>100</v>
      </c>
      <c r="BA17" s="192">
        <f>'Приложение 2'!I373</f>
        <v>100</v>
      </c>
      <c r="BB17" s="47">
        <v>1</v>
      </c>
      <c r="BC17" s="192">
        <f>'Приложение 2'!E374</f>
        <v>100</v>
      </c>
      <c r="BD17" s="192">
        <f>'Приложение 2'!I374</f>
        <v>100</v>
      </c>
      <c r="BE17" s="47">
        <v>1</v>
      </c>
      <c r="BF17" s="220">
        <f>'Приложение 2'!E375</f>
        <v>0</v>
      </c>
      <c r="BG17" s="220">
        <f>'Приложение 2'!I375</f>
        <v>0</v>
      </c>
      <c r="BH17" s="70">
        <v>2</v>
      </c>
      <c r="BI17" s="47">
        <f>'Приложение 2'!E376</f>
        <v>0</v>
      </c>
      <c r="BJ17" s="47">
        <f>'Приложение 2'!I376</f>
        <v>0</v>
      </c>
      <c r="BK17" s="47" t="s">
        <v>57</v>
      </c>
      <c r="BL17" s="192">
        <f>'Приложение 2'!E377</f>
        <v>100</v>
      </c>
      <c r="BM17" s="192">
        <f>'Приложение 2'!I377</f>
        <v>100</v>
      </c>
      <c r="BN17" s="47">
        <v>1</v>
      </c>
      <c r="BO17" s="61">
        <f>(BR17+BU17+BX17+CA17+CD17+DH17+DK17+CG17+CJ17+CM17+DE17+CP17+CS17+CV17+CY17+DB17)/16</f>
        <v>85.625</v>
      </c>
      <c r="BP17" s="236">
        <v>3</v>
      </c>
      <c r="BQ17" s="192">
        <f>'Приложение 2'!E379</f>
        <v>100</v>
      </c>
      <c r="BR17" s="192">
        <f>'Приложение 2'!I379</f>
        <v>100</v>
      </c>
      <c r="BS17" s="47">
        <v>1</v>
      </c>
      <c r="BT17" s="192">
        <f>'Приложение 2'!E380</f>
        <v>99.9</v>
      </c>
      <c r="BU17" s="192">
        <f>'Приложение 2'!I380</f>
        <v>100</v>
      </c>
      <c r="BV17" s="47">
        <v>1</v>
      </c>
      <c r="BW17" s="192">
        <f>'Приложение 2'!E381</f>
        <v>37</v>
      </c>
      <c r="BX17" s="192">
        <f>'Приложение 2'!I381</f>
        <v>100</v>
      </c>
      <c r="BY17" s="47">
        <v>1</v>
      </c>
      <c r="BZ17" s="47">
        <f>'Приложение 2'!E382</f>
        <v>2</v>
      </c>
      <c r="CA17" s="192">
        <f>'Приложение 2'!I382</f>
        <v>80</v>
      </c>
      <c r="CB17" s="47">
        <v>2</v>
      </c>
      <c r="CC17" s="47">
        <f>'Приложение 2'!E383</f>
        <v>1</v>
      </c>
      <c r="CD17" s="47">
        <f>'Приложение 2'!I383</f>
        <v>50</v>
      </c>
      <c r="CE17" s="63">
        <v>1</v>
      </c>
      <c r="CF17" s="192">
        <f>'Приложение 2'!E384</f>
        <v>100</v>
      </c>
      <c r="CG17" s="192">
        <f>'Приложение 2'!I384</f>
        <v>100</v>
      </c>
      <c r="CH17" s="47">
        <v>1</v>
      </c>
      <c r="CI17" s="192">
        <f>'Приложение 2'!E385</f>
        <v>100</v>
      </c>
      <c r="CJ17" s="192">
        <f>'Приложение 2'!I385</f>
        <v>100</v>
      </c>
      <c r="CK17" s="47">
        <v>1</v>
      </c>
      <c r="CL17" s="192">
        <f>'Приложение 2'!E386</f>
        <v>100</v>
      </c>
      <c r="CM17" s="192">
        <f>'Приложение 2'!I386</f>
        <v>100</v>
      </c>
      <c r="CN17" s="47">
        <v>1</v>
      </c>
      <c r="CO17" s="192">
        <f>'Приложение 2'!E387</f>
        <v>100</v>
      </c>
      <c r="CP17" s="192">
        <f>'Приложение 2'!I387</f>
        <v>100</v>
      </c>
      <c r="CQ17" s="47">
        <v>1</v>
      </c>
      <c r="CR17" s="192">
        <f>'Приложение 2'!E388</f>
        <v>100</v>
      </c>
      <c r="CS17" s="192">
        <f>'Приложение 2'!I388</f>
        <v>100</v>
      </c>
      <c r="CT17" s="47">
        <v>1</v>
      </c>
      <c r="CU17" s="192">
        <f>'Приложение 2'!E389</f>
        <v>9.9999999999994316E-2</v>
      </c>
      <c r="CV17" s="192">
        <f>'Приложение 2'!I389</f>
        <v>20</v>
      </c>
      <c r="CW17" s="47">
        <v>2</v>
      </c>
      <c r="CX17" s="192">
        <f>'Приложение 2'!E390</f>
        <v>22.36</v>
      </c>
      <c r="CY17" s="192">
        <f>'Приложение 2'!I390</f>
        <v>100</v>
      </c>
      <c r="CZ17" s="47">
        <v>1</v>
      </c>
      <c r="DA17" s="192">
        <f>'Приложение 2'!E391</f>
        <v>112.2</v>
      </c>
      <c r="DB17" s="192">
        <f>'Приложение 2'!I391</f>
        <v>70</v>
      </c>
      <c r="DC17" s="47">
        <v>2</v>
      </c>
      <c r="DD17" s="192">
        <f>'Приложение 2'!E392</f>
        <v>0</v>
      </c>
      <c r="DE17" s="192">
        <f>'Приложение 2'!I392</f>
        <v>100</v>
      </c>
      <c r="DF17" s="47">
        <v>1</v>
      </c>
      <c r="DG17" s="192">
        <f>'Приложение 2'!E393</f>
        <v>0.05</v>
      </c>
      <c r="DH17" s="192">
        <f>'Приложение 2'!I393</f>
        <v>100</v>
      </c>
      <c r="DI17" s="47">
        <v>1</v>
      </c>
      <c r="DJ17" s="192">
        <f>'Приложение 2'!E394</f>
        <v>0.14000000000000001</v>
      </c>
      <c r="DK17" s="192">
        <v>50</v>
      </c>
      <c r="DL17" s="47">
        <v>2</v>
      </c>
      <c r="DM17" s="61">
        <f>(DP17+DS17+DV17+DY17)/4</f>
        <v>79.924999999999997</v>
      </c>
      <c r="DN17" s="64">
        <v>2</v>
      </c>
      <c r="DO17" s="192">
        <f>'Приложение 2'!E396</f>
        <v>100</v>
      </c>
      <c r="DP17" s="192">
        <f>'Приложение 2'!I396</f>
        <v>100</v>
      </c>
      <c r="DQ17" s="47">
        <v>1</v>
      </c>
      <c r="DR17" s="192">
        <f>'Приложение 2'!E397</f>
        <v>100</v>
      </c>
      <c r="DS17" s="192">
        <f>'Приложение 2'!I397</f>
        <v>100</v>
      </c>
      <c r="DT17" s="47">
        <v>1</v>
      </c>
      <c r="DU17" s="192">
        <f>'Приложение 2'!E398</f>
        <v>69.7</v>
      </c>
      <c r="DV17" s="192">
        <f>'Приложение 2'!I398</f>
        <v>69.7</v>
      </c>
      <c r="DW17" s="47">
        <v>3</v>
      </c>
      <c r="DX17" s="192">
        <f>'Приложение 2'!E399</f>
        <v>80.3</v>
      </c>
      <c r="DY17" s="192">
        <f>'Приложение 2'!I394</f>
        <v>50</v>
      </c>
      <c r="DZ17" s="47">
        <v>2</v>
      </c>
      <c r="EA17" s="61">
        <f t="shared" ref="EA17:EA20" si="19">ED17</f>
        <v>100</v>
      </c>
      <c r="EB17" s="236">
        <v>1</v>
      </c>
      <c r="EC17" s="192">
        <f>'Приложение 2'!E401</f>
        <v>100</v>
      </c>
      <c r="ED17" s="192">
        <f>'Приложение 2'!I401</f>
        <v>100</v>
      </c>
      <c r="EE17" s="65">
        <v>1</v>
      </c>
      <c r="EF17" s="65" t="str">
        <f>'Приложение 2'!E402</f>
        <v>-</v>
      </c>
      <c r="EG17" s="65" t="str">
        <f>'Приложение 2'!I402</f>
        <v>-</v>
      </c>
      <c r="EH17" s="65" t="s">
        <v>57</v>
      </c>
      <c r="EI17" s="61">
        <f>(EL17+EO17)/2</f>
        <v>100</v>
      </c>
      <c r="EJ17" s="236">
        <v>1</v>
      </c>
      <c r="EK17" s="192">
        <f>'Приложение 2'!E404</f>
        <v>100</v>
      </c>
      <c r="EL17" s="192">
        <f>'Приложение 2'!I404</f>
        <v>100</v>
      </c>
      <c r="EM17" s="47">
        <v>1</v>
      </c>
      <c r="EN17" s="192">
        <f>'Приложение 2'!E405</f>
        <v>100</v>
      </c>
      <c r="EO17" s="192">
        <f>'Приложение 2'!I405</f>
        <v>100</v>
      </c>
      <c r="EP17" s="47">
        <v>1</v>
      </c>
    </row>
    <row r="18" spans="1:149" s="245" customFormat="1" ht="15.75" customHeight="1" x14ac:dyDescent="0.25">
      <c r="A18" s="246" t="s">
        <v>48</v>
      </c>
      <c r="B18" s="60" t="s">
        <v>49</v>
      </c>
      <c r="C18" s="61">
        <f>(E18+BO18+DM18+EA18)/4</f>
        <v>80.920178571428579</v>
      </c>
      <c r="D18" s="236">
        <v>4</v>
      </c>
      <c r="E18" s="161">
        <f>(N18+Q18+T18+W18+Z18+AC18+AO18+AF18+H18+K18+AI18+AL18+AR18+BM18+AU18+AX18+BA18+BD18+BJ18+BG18)/20</f>
        <v>77.14500000000001</v>
      </c>
      <c r="F18" s="236">
        <v>2</v>
      </c>
      <c r="G18" s="192">
        <f>'Приложение 2'!E408</f>
        <v>100</v>
      </c>
      <c r="H18" s="192">
        <f>'Приложение 2'!I408</f>
        <v>100</v>
      </c>
      <c r="I18" s="47">
        <v>1</v>
      </c>
      <c r="J18" s="192">
        <f>'Приложение 2'!E409</f>
        <v>100</v>
      </c>
      <c r="K18" s="192">
        <f>'Приложение 2'!I409</f>
        <v>100</v>
      </c>
      <c r="L18" s="47">
        <v>1</v>
      </c>
      <c r="M18" s="47">
        <f>'Приложение 2'!E410</f>
        <v>30</v>
      </c>
      <c r="N18" s="192">
        <f>'Приложение 2'!I410</f>
        <v>30</v>
      </c>
      <c r="O18" s="47">
        <v>1</v>
      </c>
      <c r="P18" s="192">
        <f>'Приложение 2'!E411</f>
        <v>100</v>
      </c>
      <c r="Q18" s="192">
        <f>'Приложение 2'!I411</f>
        <v>100</v>
      </c>
      <c r="R18" s="47">
        <v>1</v>
      </c>
      <c r="S18" s="192">
        <f>'Приложение 2'!E412</f>
        <v>50</v>
      </c>
      <c r="T18" s="192">
        <f>'Приложение 2'!I412</f>
        <v>50</v>
      </c>
      <c r="U18" s="62">
        <v>5</v>
      </c>
      <c r="V18" s="220">
        <f>'Приложение 2'!E413</f>
        <v>100</v>
      </c>
      <c r="W18" s="220">
        <f>'Приложение 2'!I413</f>
        <v>100</v>
      </c>
      <c r="X18" s="70">
        <v>1</v>
      </c>
      <c r="Y18" s="192">
        <f>'Приложение 2'!E414</f>
        <v>100</v>
      </c>
      <c r="Z18" s="192">
        <f>'Приложение 2'!I414</f>
        <v>100</v>
      </c>
      <c r="AA18" s="47">
        <v>1</v>
      </c>
      <c r="AB18" s="192">
        <f>'Приложение 2'!E415</f>
        <v>100</v>
      </c>
      <c r="AC18" s="192">
        <f>'Приложение 2'!I415</f>
        <v>100</v>
      </c>
      <c r="AD18" s="47">
        <v>1</v>
      </c>
      <c r="AE18" s="192">
        <f>'Приложение 2'!E416</f>
        <v>100</v>
      </c>
      <c r="AF18" s="192">
        <f>'Приложение 2'!I416</f>
        <v>100</v>
      </c>
      <c r="AG18" s="47">
        <v>1</v>
      </c>
      <c r="AH18" s="66">
        <f>'Приложение 2'!E417</f>
        <v>83.3</v>
      </c>
      <c r="AI18" s="66">
        <f>'Приложение 2'!I417</f>
        <v>83.3</v>
      </c>
      <c r="AJ18" s="47">
        <v>2</v>
      </c>
      <c r="AK18" s="192">
        <f>'Приложение 2'!E418</f>
        <v>80</v>
      </c>
      <c r="AL18" s="192">
        <f>'Приложение 2'!I418</f>
        <v>80</v>
      </c>
      <c r="AM18" s="47">
        <v>2</v>
      </c>
      <c r="AN18" s="192">
        <f>'Приложение 2'!E419</f>
        <v>99.6</v>
      </c>
      <c r="AO18" s="192">
        <f>'Приложение 2'!I419</f>
        <v>99.6</v>
      </c>
      <c r="AP18" s="47">
        <v>2</v>
      </c>
      <c r="AQ18" s="192">
        <f>'Приложение 2'!E420</f>
        <v>0</v>
      </c>
      <c r="AR18" s="192">
        <f>'Приложение 2'!I420</f>
        <v>0</v>
      </c>
      <c r="AS18" s="47">
        <v>2</v>
      </c>
      <c r="AT18" s="70">
        <f>'Приложение 2'!E421</f>
        <v>0</v>
      </c>
      <c r="AU18" s="220">
        <f>'Приложение 2'!I421</f>
        <v>100</v>
      </c>
      <c r="AV18" s="70">
        <v>1</v>
      </c>
      <c r="AW18" s="192">
        <f>'Приложение 2'!E422</f>
        <v>100</v>
      </c>
      <c r="AX18" s="192">
        <f>'Приложение 2'!I422</f>
        <v>100</v>
      </c>
      <c r="AY18" s="47">
        <v>1</v>
      </c>
      <c r="AZ18" s="192">
        <f>'Приложение 2'!E423</f>
        <v>100</v>
      </c>
      <c r="BA18" s="192">
        <f>'Приложение 2'!I423</f>
        <v>100</v>
      </c>
      <c r="BB18" s="47">
        <v>1</v>
      </c>
      <c r="BC18" s="192">
        <f>'Приложение 2'!E424</f>
        <v>100</v>
      </c>
      <c r="BD18" s="192">
        <f>'Приложение 2'!I424</f>
        <v>100</v>
      </c>
      <c r="BE18" s="47">
        <v>1</v>
      </c>
      <c r="BF18" s="220">
        <f>'Приложение 2'!E425</f>
        <v>0</v>
      </c>
      <c r="BG18" s="220">
        <f>'Приложение 2'!I425</f>
        <v>0</v>
      </c>
      <c r="BH18" s="70">
        <v>2</v>
      </c>
      <c r="BI18" s="47">
        <f>'Приложение 2'!E426</f>
        <v>0</v>
      </c>
      <c r="BJ18" s="47">
        <f>'Приложение 2'!I426</f>
        <v>0</v>
      </c>
      <c r="BK18" s="47" t="s">
        <v>57</v>
      </c>
      <c r="BL18" s="192">
        <f>'Приложение 2'!E427</f>
        <v>100</v>
      </c>
      <c r="BM18" s="192">
        <f>'Приложение 2'!I427</f>
        <v>100</v>
      </c>
      <c r="BN18" s="47">
        <v>1</v>
      </c>
      <c r="BO18" s="61">
        <f>(BR18+BU18+BX18+CA18+CD18+DH18+DK18+CG18+CJ18+CM18+CP18+CS18+CV18+CY18)/14</f>
        <v>88.785714285714292</v>
      </c>
      <c r="BP18" s="236">
        <v>2</v>
      </c>
      <c r="BQ18" s="192">
        <f>'Приложение 2'!E429</f>
        <v>83</v>
      </c>
      <c r="BR18" s="192">
        <f>'Приложение 2'!I429</f>
        <v>83</v>
      </c>
      <c r="BS18" s="47">
        <v>2</v>
      </c>
      <c r="BT18" s="192">
        <f>'Приложение 2'!E430</f>
        <v>100</v>
      </c>
      <c r="BU18" s="192">
        <f>'Приложение 2'!I430</f>
        <v>100</v>
      </c>
      <c r="BV18" s="47">
        <v>1</v>
      </c>
      <c r="BW18" s="192">
        <f>'Приложение 2'!E431</f>
        <v>35.159999999999997</v>
      </c>
      <c r="BX18" s="192">
        <f>'Приложение 2'!I431</f>
        <v>100</v>
      </c>
      <c r="BY18" s="47">
        <v>1</v>
      </c>
      <c r="BZ18" s="47">
        <f>'Приложение 2'!E432</f>
        <v>0</v>
      </c>
      <c r="CA18" s="192">
        <f>'Приложение 2'!I432</f>
        <v>100</v>
      </c>
      <c r="CB18" s="47">
        <v>1</v>
      </c>
      <c r="CC18" s="47">
        <f>'Приложение 2'!E433</f>
        <v>7</v>
      </c>
      <c r="CD18" s="47">
        <f>'Приложение 2'!I433</f>
        <v>0</v>
      </c>
      <c r="CE18" s="63">
        <v>2</v>
      </c>
      <c r="CF18" s="192">
        <f>'Приложение 2'!E434</f>
        <v>100</v>
      </c>
      <c r="CG18" s="192">
        <f>'Приложение 2'!I434</f>
        <v>100</v>
      </c>
      <c r="CH18" s="47">
        <v>1</v>
      </c>
      <c r="CI18" s="192">
        <f>'Приложение 2'!E435</f>
        <v>100</v>
      </c>
      <c r="CJ18" s="192">
        <f>'Приложение 2'!I435</f>
        <v>100</v>
      </c>
      <c r="CK18" s="47">
        <v>1</v>
      </c>
      <c r="CL18" s="192">
        <f>'Приложение 2'!E436</f>
        <v>100</v>
      </c>
      <c r="CM18" s="192">
        <f>'Приложение 2'!I436</f>
        <v>100</v>
      </c>
      <c r="CN18" s="47">
        <v>1</v>
      </c>
      <c r="CO18" s="192">
        <f>'Приложение 2'!E437</f>
        <v>100</v>
      </c>
      <c r="CP18" s="192">
        <f>'Приложение 2'!I437</f>
        <v>100</v>
      </c>
      <c r="CQ18" s="47">
        <v>1</v>
      </c>
      <c r="CR18" s="192">
        <f>'Приложение 2'!E438</f>
        <v>50</v>
      </c>
      <c r="CS18" s="192">
        <f>'Приложение 2'!I438</f>
        <v>80</v>
      </c>
      <c r="CT18" s="47">
        <v>2</v>
      </c>
      <c r="CU18" s="192">
        <f>'Приложение 2'!E439</f>
        <v>48.91</v>
      </c>
      <c r="CV18" s="192">
        <f>'Приложение 2'!I439</f>
        <v>100</v>
      </c>
      <c r="CW18" s="47">
        <v>1</v>
      </c>
      <c r="CX18" s="192">
        <f>'Приложение 2'!E440</f>
        <v>9.0499999999999972</v>
      </c>
      <c r="CY18" s="192">
        <f>'Приложение 2'!I440</f>
        <v>80</v>
      </c>
      <c r="CZ18" s="47">
        <v>2</v>
      </c>
      <c r="DA18" s="192" t="str">
        <f>'Приложение 2'!E441</f>
        <v>-</v>
      </c>
      <c r="DB18" s="192" t="str">
        <f>'Приложение 2'!I441</f>
        <v>-</v>
      </c>
      <c r="DC18" s="47" t="s">
        <v>57</v>
      </c>
      <c r="DD18" s="192" t="str">
        <f>'Приложение 2'!E442</f>
        <v>-</v>
      </c>
      <c r="DE18" s="192" t="str">
        <f>'Приложение 2'!I442</f>
        <v>-</v>
      </c>
      <c r="DF18" s="47" t="s">
        <v>56</v>
      </c>
      <c r="DG18" s="192">
        <f>'Приложение 2'!E443</f>
        <v>0</v>
      </c>
      <c r="DH18" s="192">
        <f>'Приложение 2'!I443</f>
        <v>100</v>
      </c>
      <c r="DI18" s="47">
        <v>1</v>
      </c>
      <c r="DJ18" s="192">
        <f>'Приложение 2'!E444</f>
        <v>0</v>
      </c>
      <c r="DK18" s="192">
        <v>100</v>
      </c>
      <c r="DL18" s="47">
        <v>1</v>
      </c>
      <c r="DM18" s="61">
        <f>(DP18+DS18+DV18+DY18)/4</f>
        <v>57.75</v>
      </c>
      <c r="DN18" s="64">
        <v>5</v>
      </c>
      <c r="DO18" s="192">
        <f>'Приложение 2'!E446</f>
        <v>100</v>
      </c>
      <c r="DP18" s="192">
        <f>'Приложение 2'!I446</f>
        <v>100</v>
      </c>
      <c r="DQ18" s="47">
        <v>1</v>
      </c>
      <c r="DR18" s="192">
        <f>'Приложение 2'!E447</f>
        <v>100</v>
      </c>
      <c r="DS18" s="192">
        <f>'Приложение 2'!I447</f>
        <v>100</v>
      </c>
      <c r="DT18" s="47">
        <v>1</v>
      </c>
      <c r="DU18" s="192">
        <f>'Приложение 2'!E448</f>
        <v>31</v>
      </c>
      <c r="DV18" s="192">
        <f>'Приложение 2'!I448</f>
        <v>31</v>
      </c>
      <c r="DW18" s="47">
        <v>5</v>
      </c>
      <c r="DX18" s="192">
        <f>'Приложение 2'!E449</f>
        <v>41.4</v>
      </c>
      <c r="DY18" s="192">
        <v>0</v>
      </c>
      <c r="DZ18" s="47">
        <v>3</v>
      </c>
      <c r="EA18" s="61">
        <f t="shared" si="19"/>
        <v>100</v>
      </c>
      <c r="EB18" s="236">
        <v>1</v>
      </c>
      <c r="EC18" s="192">
        <f>'Приложение 2'!E451</f>
        <v>100</v>
      </c>
      <c r="ED18" s="192">
        <f>'Приложение 2'!I451</f>
        <v>100</v>
      </c>
      <c r="EE18" s="65">
        <v>1</v>
      </c>
      <c r="EF18" s="65" t="str">
        <f>'Приложение 2'!E452</f>
        <v>-</v>
      </c>
      <c r="EG18" s="65" t="str">
        <f>'Приложение 2'!I452</f>
        <v>-</v>
      </c>
      <c r="EH18" s="65" t="s">
        <v>57</v>
      </c>
      <c r="EI18" s="221" t="s">
        <v>56</v>
      </c>
      <c r="EJ18" s="67" t="s">
        <v>57</v>
      </c>
      <c r="EK18" s="192" t="str">
        <f>'Приложение 2'!E454</f>
        <v>-</v>
      </c>
      <c r="EL18" s="192" t="str">
        <f>'Приложение 2'!I454</f>
        <v>-</v>
      </c>
      <c r="EM18" s="65" t="s">
        <v>57</v>
      </c>
      <c r="EN18" s="192" t="str">
        <f>'Приложение 2'!E455</f>
        <v>-</v>
      </c>
      <c r="EO18" s="192" t="str">
        <f>'Приложение 2'!I455</f>
        <v>-</v>
      </c>
      <c r="EP18" s="65" t="s">
        <v>57</v>
      </c>
    </row>
    <row r="19" spans="1:149" ht="14.25" customHeight="1" x14ac:dyDescent="0.25">
      <c r="A19" s="246" t="s">
        <v>50</v>
      </c>
      <c r="B19" s="60" t="s">
        <v>51</v>
      </c>
      <c r="C19" s="61">
        <f>(E19+BO19+DM19+EA19)/4</f>
        <v>79.087500000000006</v>
      </c>
      <c r="D19" s="236">
        <v>5</v>
      </c>
      <c r="E19" s="161">
        <f>(N19+Q19+T19+W19+Z19+AC19+AO19+AF19+H19+K19+AI19+AL19+AR19+BM19+AU19+AX19+BA19+BD19+BJ19+BG19)/20</f>
        <v>67.224999999999994</v>
      </c>
      <c r="F19" s="236">
        <v>5</v>
      </c>
      <c r="G19" s="192">
        <f>'Приложение 2'!E458</f>
        <v>100</v>
      </c>
      <c r="H19" s="192">
        <f>'Приложение 2'!I458</f>
        <v>100</v>
      </c>
      <c r="I19" s="47">
        <v>1</v>
      </c>
      <c r="J19" s="192">
        <f>'Приложение 2'!E459</f>
        <v>100</v>
      </c>
      <c r="K19" s="192">
        <f>'Приложение 2'!I459</f>
        <v>100</v>
      </c>
      <c r="L19" s="47">
        <v>1</v>
      </c>
      <c r="M19" s="47">
        <f>'Приложение 2'!E460</f>
        <v>30</v>
      </c>
      <c r="N19" s="192">
        <f>'Приложение 2'!I460</f>
        <v>30</v>
      </c>
      <c r="O19" s="47">
        <v>1</v>
      </c>
      <c r="P19" s="192">
        <f>'Приложение 2'!E461</f>
        <v>72.7</v>
      </c>
      <c r="Q19" s="192">
        <f>'Приложение 2'!I461</f>
        <v>0</v>
      </c>
      <c r="R19" s="47">
        <v>2</v>
      </c>
      <c r="S19" s="192">
        <f>'Приложение 2'!E462</f>
        <v>54.5</v>
      </c>
      <c r="T19" s="192">
        <f>'Приложение 2'!I462</f>
        <v>54.5</v>
      </c>
      <c r="U19" s="62">
        <v>4</v>
      </c>
      <c r="V19" s="192">
        <f>'Приложение 2'!E463</f>
        <v>0</v>
      </c>
      <c r="W19" s="192">
        <f>'Приложение 2'!I463</f>
        <v>0</v>
      </c>
      <c r="X19" s="47">
        <v>2</v>
      </c>
      <c r="Y19" s="192">
        <f>'Приложение 2'!E464</f>
        <v>100</v>
      </c>
      <c r="Z19" s="192">
        <f>'Приложение 2'!I464</f>
        <v>100</v>
      </c>
      <c r="AA19" s="47">
        <v>1</v>
      </c>
      <c r="AB19" s="192">
        <f>'Приложение 2'!E465</f>
        <v>100</v>
      </c>
      <c r="AC19" s="192">
        <f>'Приложение 2'!I465</f>
        <v>100</v>
      </c>
      <c r="AD19" s="47">
        <v>1</v>
      </c>
      <c r="AE19" s="192">
        <f>'Приложение 2'!E466</f>
        <v>100</v>
      </c>
      <c r="AF19" s="192">
        <f>'Приложение 2'!I466</f>
        <v>100</v>
      </c>
      <c r="AG19" s="47">
        <v>1</v>
      </c>
      <c r="AH19" s="66">
        <f>'Приложение 2'!E467</f>
        <v>100</v>
      </c>
      <c r="AI19" s="66">
        <f>'Приложение 2'!I467</f>
        <v>100</v>
      </c>
      <c r="AJ19" s="47">
        <v>1</v>
      </c>
      <c r="AK19" s="192">
        <f>'Приложение 2'!E468</f>
        <v>60.7</v>
      </c>
      <c r="AL19" s="192">
        <f>'Приложение 2'!I468</f>
        <v>60.7</v>
      </c>
      <c r="AM19" s="47">
        <v>3</v>
      </c>
      <c r="AN19" s="192">
        <f>'Приложение 2'!E469</f>
        <v>99.3</v>
      </c>
      <c r="AO19" s="192">
        <f>'Приложение 2'!I469</f>
        <v>99.3</v>
      </c>
      <c r="AP19" s="47">
        <v>3</v>
      </c>
      <c r="AQ19" s="192">
        <f>'Приложение 2'!E470</f>
        <v>0</v>
      </c>
      <c r="AR19" s="192">
        <f>'Приложение 2'!I470</f>
        <v>0</v>
      </c>
      <c r="AS19" s="47">
        <v>2</v>
      </c>
      <c r="AT19" s="70">
        <f>'Приложение 2'!E471</f>
        <v>0</v>
      </c>
      <c r="AU19" s="220">
        <f>'Приложение 2'!I471</f>
        <v>100</v>
      </c>
      <c r="AV19" s="70">
        <v>1</v>
      </c>
      <c r="AW19" s="192">
        <f>'Приложение 2'!E472</f>
        <v>100</v>
      </c>
      <c r="AX19" s="192">
        <f>'Приложение 2'!I472</f>
        <v>100</v>
      </c>
      <c r="AY19" s="47">
        <v>1</v>
      </c>
      <c r="AZ19" s="192">
        <f>'Приложение 2'!E473</f>
        <v>100</v>
      </c>
      <c r="BA19" s="192">
        <f>'Приложение 2'!I473</f>
        <v>100</v>
      </c>
      <c r="BB19" s="47">
        <v>1</v>
      </c>
      <c r="BC19" s="192">
        <f>'Приложение 2'!E474</f>
        <v>100</v>
      </c>
      <c r="BD19" s="192">
        <f>'Приложение 2'!I474</f>
        <v>100</v>
      </c>
      <c r="BE19" s="47">
        <v>1</v>
      </c>
      <c r="BF19" s="220">
        <f>'Приложение 2'!E475</f>
        <v>0</v>
      </c>
      <c r="BG19" s="220">
        <f>'Приложение 2'!I475</f>
        <v>0</v>
      </c>
      <c r="BH19" s="70">
        <v>2</v>
      </c>
      <c r="BI19" s="47">
        <f>'Приложение 2'!E476</f>
        <v>0</v>
      </c>
      <c r="BJ19" s="47">
        <f>'Приложение 2'!I476</f>
        <v>0</v>
      </c>
      <c r="BK19" s="47" t="s">
        <v>57</v>
      </c>
      <c r="BL19" s="192">
        <f>'Приложение 2'!E477</f>
        <v>100</v>
      </c>
      <c r="BM19" s="192">
        <f>'Приложение 2'!I477</f>
        <v>100</v>
      </c>
      <c r="BN19" s="47">
        <v>1</v>
      </c>
      <c r="BO19" s="61">
        <f>(BR19+BU19+BX19+CA19+CD19+DH19+DK19+CG19+CJ19+CM19+CP19+CS19+CV19+CY19)/14</f>
        <v>90.5</v>
      </c>
      <c r="BP19" s="236">
        <v>1</v>
      </c>
      <c r="BQ19" s="192">
        <f>'Приложение 2'!E479</f>
        <v>67</v>
      </c>
      <c r="BR19" s="192">
        <f>'Приложение 2'!I479</f>
        <v>67</v>
      </c>
      <c r="BS19" s="47">
        <v>3</v>
      </c>
      <c r="BT19" s="192">
        <f>'Приложение 2'!E480</f>
        <v>99.7</v>
      </c>
      <c r="BU19" s="192">
        <f>'Приложение 2'!I480</f>
        <v>100</v>
      </c>
      <c r="BV19" s="47">
        <v>1</v>
      </c>
      <c r="BW19" s="192">
        <f>'Приложение 2'!E481</f>
        <v>16.28</v>
      </c>
      <c r="BX19" s="192">
        <f>'Приложение 2'!I481</f>
        <v>100</v>
      </c>
      <c r="BY19" s="47">
        <v>1</v>
      </c>
      <c r="BZ19" s="47">
        <f>'Приложение 2'!E482</f>
        <v>0</v>
      </c>
      <c r="CA19" s="192">
        <f>'Приложение 2'!I482</f>
        <v>100</v>
      </c>
      <c r="CB19" s="47">
        <v>1</v>
      </c>
      <c r="CC19" s="47">
        <f>'Приложение 2'!E483</f>
        <v>9</v>
      </c>
      <c r="CD19" s="47">
        <f>'Приложение 2'!I483</f>
        <v>0</v>
      </c>
      <c r="CE19" s="63">
        <v>2</v>
      </c>
      <c r="CF19" s="192">
        <f>'Приложение 2'!E484</f>
        <v>100</v>
      </c>
      <c r="CG19" s="192">
        <f>'Приложение 2'!I484</f>
        <v>100</v>
      </c>
      <c r="CH19" s="47">
        <v>1</v>
      </c>
      <c r="CI19" s="192">
        <f>'Приложение 2'!E485</f>
        <v>100</v>
      </c>
      <c r="CJ19" s="192">
        <f>'Приложение 2'!I485</f>
        <v>100</v>
      </c>
      <c r="CK19" s="47">
        <v>1</v>
      </c>
      <c r="CL19" s="192">
        <f>'Приложение 2'!E486</f>
        <v>96.4</v>
      </c>
      <c r="CM19" s="192">
        <f>'Приложение 2'!I486</f>
        <v>100</v>
      </c>
      <c r="CN19" s="47">
        <v>1</v>
      </c>
      <c r="CO19" s="192">
        <f>'Приложение 2'!E487</f>
        <v>100</v>
      </c>
      <c r="CP19" s="192">
        <f>'Приложение 2'!I487</f>
        <v>100</v>
      </c>
      <c r="CQ19" s="47">
        <v>1</v>
      </c>
      <c r="CR19" s="192">
        <f>'Приложение 2'!E488</f>
        <v>100</v>
      </c>
      <c r="CS19" s="192">
        <f>'Приложение 2'!I488</f>
        <v>100</v>
      </c>
      <c r="CT19" s="47">
        <v>1</v>
      </c>
      <c r="CU19" s="192">
        <f>'Приложение 2'!E489</f>
        <v>27.450000000000003</v>
      </c>
      <c r="CV19" s="192">
        <f>'Приложение 2'!I489</f>
        <v>100</v>
      </c>
      <c r="CW19" s="47">
        <v>1</v>
      </c>
      <c r="CX19" s="192">
        <f>'Приложение 2'!E490</f>
        <v>21.379999999999995</v>
      </c>
      <c r="CY19" s="192">
        <f>'Приложение 2'!I490</f>
        <v>100</v>
      </c>
      <c r="CZ19" s="47">
        <v>1</v>
      </c>
      <c r="DA19" s="192" t="str">
        <f>'Приложение 2'!E491</f>
        <v>-</v>
      </c>
      <c r="DB19" s="192" t="str">
        <f>'Приложение 2'!I491</f>
        <v>-</v>
      </c>
      <c r="DC19" s="47" t="s">
        <v>57</v>
      </c>
      <c r="DD19" s="192" t="str">
        <f>'Приложение 2'!E492</f>
        <v>-</v>
      </c>
      <c r="DE19" s="192" t="str">
        <f>'Приложение 2'!I492</f>
        <v>-</v>
      </c>
      <c r="DF19" s="47" t="s">
        <v>56</v>
      </c>
      <c r="DG19" s="192">
        <f>'Приложение 2'!E493</f>
        <v>0</v>
      </c>
      <c r="DH19" s="192">
        <f>'Приложение 2'!I493</f>
        <v>100</v>
      </c>
      <c r="DI19" s="47">
        <v>1</v>
      </c>
      <c r="DJ19" s="192">
        <f>'Приложение 2'!E494</f>
        <v>0</v>
      </c>
      <c r="DK19" s="192">
        <v>100</v>
      </c>
      <c r="DL19" s="47">
        <v>1</v>
      </c>
      <c r="DM19" s="61">
        <f>(DP19+DS19+DV19+DY19)/4</f>
        <v>58.625</v>
      </c>
      <c r="DN19" s="64">
        <v>4</v>
      </c>
      <c r="DO19" s="192">
        <f>'Приложение 2'!E496</f>
        <v>100</v>
      </c>
      <c r="DP19" s="192">
        <f>'Приложение 2'!I496</f>
        <v>100</v>
      </c>
      <c r="DQ19" s="47">
        <v>1</v>
      </c>
      <c r="DR19" s="192">
        <f>'Приложение 2'!E497</f>
        <v>100</v>
      </c>
      <c r="DS19" s="192">
        <f>'Приложение 2'!I497</f>
        <v>100</v>
      </c>
      <c r="DT19" s="47">
        <v>1</v>
      </c>
      <c r="DU19" s="192">
        <f>'Приложение 2'!E498</f>
        <v>34.5</v>
      </c>
      <c r="DV19" s="192">
        <f>'Приложение 2'!I498</f>
        <v>34.5</v>
      </c>
      <c r="DW19" s="47">
        <v>4</v>
      </c>
      <c r="DX19" s="192">
        <f>'Приложение 2'!E499</f>
        <v>41.4</v>
      </c>
      <c r="DY19" s="192">
        <v>0</v>
      </c>
      <c r="DZ19" s="47">
        <v>3</v>
      </c>
      <c r="EA19" s="61">
        <f t="shared" si="19"/>
        <v>100</v>
      </c>
      <c r="EB19" s="236">
        <v>1</v>
      </c>
      <c r="EC19" s="192">
        <f>'Приложение 2'!E501</f>
        <v>100</v>
      </c>
      <c r="ED19" s="192">
        <f>'Приложение 2'!I501</f>
        <v>100</v>
      </c>
      <c r="EE19" s="65">
        <v>1</v>
      </c>
      <c r="EF19" s="65" t="str">
        <f>'Приложение 2'!E502</f>
        <v>-</v>
      </c>
      <c r="EG19" s="65" t="str">
        <f>'Приложение 2'!I502</f>
        <v>-</v>
      </c>
      <c r="EH19" s="65" t="s">
        <v>57</v>
      </c>
      <c r="EI19" s="221" t="s">
        <v>56</v>
      </c>
      <c r="EJ19" s="67" t="s">
        <v>57</v>
      </c>
      <c r="EK19" s="192" t="str">
        <f>'Приложение 2'!E504</f>
        <v>-</v>
      </c>
      <c r="EL19" s="192" t="str">
        <f>'Приложение 2'!I504</f>
        <v>-</v>
      </c>
      <c r="EM19" s="65" t="s">
        <v>57</v>
      </c>
      <c r="EN19" s="192" t="str">
        <f>'Приложение 2'!E505</f>
        <v>-</v>
      </c>
      <c r="EO19" s="192" t="str">
        <f>'Приложение 2'!I505</f>
        <v>-</v>
      </c>
      <c r="EP19" s="65" t="s">
        <v>57</v>
      </c>
    </row>
    <row r="20" spans="1:149" s="245" customFormat="1" ht="28.5" customHeight="1" x14ac:dyDescent="0.25">
      <c r="A20" s="246" t="s">
        <v>55</v>
      </c>
      <c r="B20" s="60" t="s">
        <v>45</v>
      </c>
      <c r="C20" s="61">
        <f>(E20+BO20+DM20+EA20+EI20)/5</f>
        <v>81.997210526315797</v>
      </c>
      <c r="D20" s="236">
        <v>3</v>
      </c>
      <c r="E20" s="161">
        <f>(H20+K20+N20+T20+W20+Z20+Q20+AC20+AF20+AI20+AL20+AO20+AR20+AU20++BA20+BD20+BG20+BJ20+BM20+AX20)/20</f>
        <v>76.44</v>
      </c>
      <c r="F20" s="236">
        <v>3</v>
      </c>
      <c r="G20" s="192">
        <f>'Приложение 2'!E308</f>
        <v>100</v>
      </c>
      <c r="H20" s="192">
        <f>'Приложение 2'!I308</f>
        <v>100</v>
      </c>
      <c r="I20" s="47">
        <v>1</v>
      </c>
      <c r="J20" s="192">
        <f>'Приложение 2'!E309</f>
        <v>100</v>
      </c>
      <c r="K20" s="192">
        <f>'Приложение 2'!I309</f>
        <v>100</v>
      </c>
      <c r="L20" s="47">
        <v>1</v>
      </c>
      <c r="M20" s="47">
        <f>'Приложение 2'!E310</f>
        <v>0</v>
      </c>
      <c r="N20" s="192">
        <f>'Приложение 2'!I310</f>
        <v>0</v>
      </c>
      <c r="O20" s="47">
        <v>2</v>
      </c>
      <c r="P20" s="192">
        <f>'Приложение 2'!E311</f>
        <v>89.5</v>
      </c>
      <c r="Q20" s="192">
        <f>'Приложение 2'!I311</f>
        <v>0</v>
      </c>
      <c r="R20" s="47">
        <v>2</v>
      </c>
      <c r="S20" s="192">
        <f>'Приложение 2'!E312</f>
        <v>78.900000000000006</v>
      </c>
      <c r="T20" s="192">
        <f>'Приложение 2'!I312</f>
        <v>78.900000000000006</v>
      </c>
      <c r="U20" s="62">
        <v>2</v>
      </c>
      <c r="V20" s="192">
        <f>'Приложение 2'!E313</f>
        <v>100</v>
      </c>
      <c r="W20" s="192">
        <v>100</v>
      </c>
      <c r="X20" s="47">
        <v>1</v>
      </c>
      <c r="Y20" s="192">
        <f>'Приложение 2'!E314</f>
        <v>100</v>
      </c>
      <c r="Z20" s="192">
        <f>'Приложение 2'!I314</f>
        <v>100</v>
      </c>
      <c r="AA20" s="47">
        <v>1</v>
      </c>
      <c r="AB20" s="192">
        <f>'Приложение 2'!E315</f>
        <v>100</v>
      </c>
      <c r="AC20" s="192">
        <f>'Приложение 2'!I315</f>
        <v>100</v>
      </c>
      <c r="AD20" s="47">
        <v>1</v>
      </c>
      <c r="AE20" s="192">
        <f>'Приложение 2'!E316</f>
        <v>100</v>
      </c>
      <c r="AF20" s="192">
        <f>'Приложение 2'!I316</f>
        <v>100</v>
      </c>
      <c r="AG20" s="47">
        <v>1</v>
      </c>
      <c r="AH20" s="66">
        <f>'Приложение 2'!E317</f>
        <v>100</v>
      </c>
      <c r="AI20" s="66">
        <f>'Приложение 2'!I317</f>
        <v>100</v>
      </c>
      <c r="AJ20" s="47">
        <v>1</v>
      </c>
      <c r="AK20" s="192">
        <f>'Приложение 2'!E318</f>
        <v>50</v>
      </c>
      <c r="AL20" s="192">
        <f>'Приложение 2'!I318</f>
        <v>50</v>
      </c>
      <c r="AM20" s="47">
        <v>4</v>
      </c>
      <c r="AN20" s="192">
        <f>'Приложение 2'!E319</f>
        <v>99.9</v>
      </c>
      <c r="AO20" s="192">
        <f>'Приложение 2'!I319</f>
        <v>99.9</v>
      </c>
      <c r="AP20" s="47">
        <v>1</v>
      </c>
      <c r="AQ20" s="192">
        <f>'Приложение 2'!E320</f>
        <v>100</v>
      </c>
      <c r="AR20" s="192">
        <f>'Приложение 2'!I320</f>
        <v>100</v>
      </c>
      <c r="AS20" s="47">
        <v>1</v>
      </c>
      <c r="AT20" s="70">
        <f>'Приложение 2'!E321</f>
        <v>0</v>
      </c>
      <c r="AU20" s="220">
        <f>'Приложение 2'!I321</f>
        <v>100</v>
      </c>
      <c r="AV20" s="70">
        <v>1</v>
      </c>
      <c r="AW20" s="192">
        <f>'Приложение 2'!E322</f>
        <v>100</v>
      </c>
      <c r="AX20" s="192">
        <f>'Приложение 2'!I322</f>
        <v>100</v>
      </c>
      <c r="AY20" s="47">
        <v>1</v>
      </c>
      <c r="AZ20" s="192">
        <f>'Приложение 2'!E323</f>
        <v>100</v>
      </c>
      <c r="BA20" s="192">
        <f>'Приложение 2'!I323</f>
        <v>100</v>
      </c>
      <c r="BB20" s="47">
        <v>1</v>
      </c>
      <c r="BC20" s="192">
        <f>'Приложение 2'!E324</f>
        <v>100</v>
      </c>
      <c r="BD20" s="192">
        <f>'Приложение 2'!I324</f>
        <v>100</v>
      </c>
      <c r="BE20" s="47">
        <v>1</v>
      </c>
      <c r="BF20" s="220">
        <f>'Приложение 2'!E325</f>
        <v>0</v>
      </c>
      <c r="BG20" s="220">
        <f>'Приложение 2'!I325</f>
        <v>0</v>
      </c>
      <c r="BH20" s="70">
        <v>2</v>
      </c>
      <c r="BI20" s="47">
        <f>'Приложение 2'!E326</f>
        <v>0</v>
      </c>
      <c r="BJ20" s="47">
        <f>'Приложение 2'!I326</f>
        <v>0</v>
      </c>
      <c r="BK20" s="47" t="s">
        <v>57</v>
      </c>
      <c r="BL20" s="192">
        <f>'Приложение 2'!E327</f>
        <v>100</v>
      </c>
      <c r="BM20" s="192">
        <f>'Приложение 2'!I327</f>
        <v>100</v>
      </c>
      <c r="BN20" s="47">
        <v>1</v>
      </c>
      <c r="BO20" s="61">
        <f>(BR20+BU20+BX20+CA20+CD20+DH20+DK20+CG20+CJ20+CM20+DB20+DE20+CP20+CS20+CV20+CY20)/16</f>
        <v>61.171052631578945</v>
      </c>
      <c r="BP20" s="236">
        <v>5</v>
      </c>
      <c r="BQ20" s="192">
        <f>'Приложение 2'!E329</f>
        <v>100</v>
      </c>
      <c r="BR20" s="192">
        <f>'Приложение 2'!I329</f>
        <v>100</v>
      </c>
      <c r="BS20" s="47">
        <v>1</v>
      </c>
      <c r="BT20" s="192">
        <f>'Приложение 2'!E330</f>
        <v>35.5</v>
      </c>
      <c r="BU20" s="192">
        <f>'Приложение 2'!I330</f>
        <v>37.368421052631582</v>
      </c>
      <c r="BV20" s="47">
        <v>2</v>
      </c>
      <c r="BW20" s="192">
        <f>'Приложение 2'!E331</f>
        <v>604.14</v>
      </c>
      <c r="BX20" s="192">
        <f>'Приложение 2'!I331</f>
        <v>0</v>
      </c>
      <c r="BY20" s="47">
        <v>3</v>
      </c>
      <c r="BZ20" s="47">
        <f>'Приложение 2'!E332</f>
        <v>0</v>
      </c>
      <c r="CA20" s="192">
        <f>'Приложение 2'!I332</f>
        <v>100</v>
      </c>
      <c r="CB20" s="47">
        <v>1</v>
      </c>
      <c r="CC20" s="47">
        <f>'Приложение 2'!E333</f>
        <v>8</v>
      </c>
      <c r="CD20" s="47">
        <f>'Приложение 2'!I333</f>
        <v>0</v>
      </c>
      <c r="CE20" s="63">
        <v>2</v>
      </c>
      <c r="CF20" s="192">
        <f>'Приложение 2'!E334</f>
        <v>100</v>
      </c>
      <c r="CG20" s="192">
        <f>'Приложение 2'!I334</f>
        <v>100</v>
      </c>
      <c r="CH20" s="47">
        <v>1</v>
      </c>
      <c r="CI20" s="192">
        <f>'Приложение 2'!E335</f>
        <v>100</v>
      </c>
      <c r="CJ20" s="192">
        <f>'Приложение 2'!I335</f>
        <v>100</v>
      </c>
      <c r="CK20" s="47">
        <v>1</v>
      </c>
      <c r="CL20" s="192">
        <f>'Приложение 2'!E336</f>
        <v>86.8</v>
      </c>
      <c r="CM20" s="192">
        <f>'Приложение 2'!I336</f>
        <v>91.368421052631575</v>
      </c>
      <c r="CN20" s="47">
        <v>2</v>
      </c>
      <c r="CO20" s="192">
        <f>'Приложение 2'!E337</f>
        <v>100</v>
      </c>
      <c r="CP20" s="192">
        <f>'Приложение 2'!I337</f>
        <v>100</v>
      </c>
      <c r="CQ20" s="47">
        <v>1</v>
      </c>
      <c r="CR20" s="219">
        <f>'Приложение 2'!E338</f>
        <v>100</v>
      </c>
      <c r="CS20" s="192">
        <f>'Приложение 2'!I338</f>
        <v>100</v>
      </c>
      <c r="CT20" s="47">
        <v>1</v>
      </c>
      <c r="CU20" s="192">
        <f>'Приложение 2'!E339</f>
        <v>-22.209999999999994</v>
      </c>
      <c r="CV20" s="192">
        <f>'Приложение 2'!I339</f>
        <v>0</v>
      </c>
      <c r="CW20" s="47">
        <v>3</v>
      </c>
      <c r="CX20" s="192">
        <f>'Приложение 2'!E340</f>
        <v>-41.56</v>
      </c>
      <c r="CY20" s="192">
        <f>'Приложение 2'!I340</f>
        <v>0</v>
      </c>
      <c r="CZ20" s="47">
        <v>3</v>
      </c>
      <c r="DA20" s="192">
        <f>'Приложение 2'!E341</f>
        <v>104</v>
      </c>
      <c r="DB20" s="192">
        <f>'Приложение 2'!I341</f>
        <v>100</v>
      </c>
      <c r="DC20" s="47">
        <v>1</v>
      </c>
      <c r="DD20" s="192">
        <f>'Приложение 2'!E342</f>
        <v>204.49</v>
      </c>
      <c r="DE20" s="192">
        <f>'Приложение 2'!I342</f>
        <v>0</v>
      </c>
      <c r="DF20" s="47">
        <v>2</v>
      </c>
      <c r="DG20" s="192">
        <f>'Приложение 2'!E343</f>
        <v>2.13</v>
      </c>
      <c r="DH20" s="192">
        <v>100</v>
      </c>
      <c r="DI20" s="47">
        <v>1</v>
      </c>
      <c r="DJ20" s="223">
        <f>'Приложение 2'!E344</f>
        <v>0.02</v>
      </c>
      <c r="DK20" s="222">
        <f>'Приложение 2'!I344</f>
        <v>50</v>
      </c>
      <c r="DL20" s="47">
        <v>2</v>
      </c>
      <c r="DM20" s="61">
        <f>(DP20+DS20+DV20+DY20)/4</f>
        <v>72.375</v>
      </c>
      <c r="DN20" s="64">
        <v>3</v>
      </c>
      <c r="DO20" s="192">
        <f>'Приложение 2'!E346</f>
        <v>100</v>
      </c>
      <c r="DP20" s="192">
        <f>'Приложение 2'!I346</f>
        <v>100</v>
      </c>
      <c r="DQ20" s="47">
        <v>1</v>
      </c>
      <c r="DR20" s="192">
        <f>'Приложение 2'!E347</f>
        <v>100</v>
      </c>
      <c r="DS20" s="192">
        <f>'Приложение 2'!I347</f>
        <v>100</v>
      </c>
      <c r="DT20" s="47">
        <v>1</v>
      </c>
      <c r="DU20" s="192">
        <f>'Приложение 2'!E348</f>
        <v>89.5</v>
      </c>
      <c r="DV20" s="192">
        <f>'Приложение 2'!I348</f>
        <v>89.5</v>
      </c>
      <c r="DW20" s="47">
        <v>2</v>
      </c>
      <c r="DX20" s="192">
        <f>'Приложение 2'!E349</f>
        <v>78.900000000000006</v>
      </c>
      <c r="DY20" s="192">
        <v>0</v>
      </c>
      <c r="DZ20" s="47">
        <v>3</v>
      </c>
      <c r="EA20" s="61">
        <f t="shared" si="19"/>
        <v>100</v>
      </c>
      <c r="EB20" s="236">
        <v>1</v>
      </c>
      <c r="EC20" s="192">
        <f>'Приложение 2'!E351</f>
        <v>100</v>
      </c>
      <c r="ED20" s="192">
        <f>'Приложение 2'!I351</f>
        <v>100</v>
      </c>
      <c r="EE20" s="65">
        <v>1</v>
      </c>
      <c r="EF20" s="65" t="str">
        <f>'Приложение 2'!E352</f>
        <v>-</v>
      </c>
      <c r="EG20" s="65" t="str">
        <f>'Приложение 2'!I352</f>
        <v>-</v>
      </c>
      <c r="EH20" s="65">
        <v>1</v>
      </c>
      <c r="EI20" s="221">
        <f>(EL20+EO20)/2</f>
        <v>100</v>
      </c>
      <c r="EJ20" s="67">
        <v>1</v>
      </c>
      <c r="EK20" s="192">
        <f>'Приложение 2'!E354</f>
        <v>100</v>
      </c>
      <c r="EL20" s="192">
        <f>'Приложение 2'!I354</f>
        <v>100</v>
      </c>
      <c r="EM20" s="65">
        <v>1</v>
      </c>
      <c r="EN20" s="192">
        <f>'Приложение 2'!E355</f>
        <v>100</v>
      </c>
      <c r="EO20" s="192">
        <f>'Приложение 2'!I355</f>
        <v>100</v>
      </c>
      <c r="EP20" s="65">
        <v>1</v>
      </c>
    </row>
    <row r="21" spans="1:149" s="243" customFormat="1" x14ac:dyDescent="0.25">
      <c r="A21" s="248"/>
      <c r="B21" s="71" t="s">
        <v>60</v>
      </c>
      <c r="C21" s="58">
        <f>(C9+C10+C11+C12+C13+C14+C16+C17+C18+C19+C20)/11</f>
        <v>83.769861563874727</v>
      </c>
      <c r="D21" s="45" t="s">
        <v>57</v>
      </c>
      <c r="E21" s="58">
        <f>(E9+E10+E11+E12+E13+E14+E16+E17+E18+E19+E20)/11</f>
        <v>75.929511738261738</v>
      </c>
      <c r="F21" s="45" t="s">
        <v>57</v>
      </c>
      <c r="G21" s="58">
        <f>(G9+G11+G17+G18+G19+G20)/6</f>
        <v>100</v>
      </c>
      <c r="H21" s="58">
        <f>(H9+H11+H17+H18+H19+H20)/6</f>
        <v>100</v>
      </c>
      <c r="I21" s="48" t="s">
        <v>57</v>
      </c>
      <c r="J21" s="58">
        <f>(J9+J11+J17+J18+J19+J20)/6</f>
        <v>100</v>
      </c>
      <c r="K21" s="58">
        <f>(K9+K11+K17+K18+K19+K20)/6</f>
        <v>100</v>
      </c>
      <c r="L21" s="49" t="s">
        <v>57</v>
      </c>
      <c r="M21" s="58">
        <f>(M9+M10+M11+M12+M13+M14+M16+M17+M18+M19+M20)/11</f>
        <v>16.363636363636363</v>
      </c>
      <c r="N21" s="58">
        <f>(N9+N10+N11+N12+N13+N14+N16+N17+N18+N19+N20)/11</f>
        <v>16.363636363636363</v>
      </c>
      <c r="O21" s="58" t="s">
        <v>57</v>
      </c>
      <c r="P21" s="58">
        <f>(P9+P10+P11+P12+P13+P14+P16+P17+P18+P19+P20)/11</f>
        <v>88.936363636363637</v>
      </c>
      <c r="Q21" s="58">
        <f>(Q9+Q10+Q11+Q12+Q13+Q14+Q16+Q17+Q18+Q19+Q20)/11</f>
        <v>45.454545454545453</v>
      </c>
      <c r="R21" s="58" t="s">
        <v>57</v>
      </c>
      <c r="S21" s="58">
        <f t="shared" ref="S21" si="20">(S9+S10+S11+S12+S13+S14+S16+S17+S18+S19+S20)/11</f>
        <v>69.13636363636364</v>
      </c>
      <c r="T21" s="58">
        <f>(T9+T10+T11+T12+T13+T14+T16+T17+T18+T19+T20)/11</f>
        <v>69.13636363636364</v>
      </c>
      <c r="U21" s="58" t="s">
        <v>57</v>
      </c>
      <c r="V21" s="58">
        <f>(V9+V10+V11+V12+V13+V14+V17+V18+V19+V20+V16)/11</f>
        <v>63.636363636363633</v>
      </c>
      <c r="W21" s="58">
        <f>(W9+W10+W11+W12+W16+W13+W14+W17+W18+W19+W20)/11</f>
        <v>63.636363636363633</v>
      </c>
      <c r="X21" s="58" t="s">
        <v>57</v>
      </c>
      <c r="Y21" s="58">
        <f>(Y9+Y10+Y11+Y12+Y13+Y14+Y17+Y18+Y19+Y20+Y16)/11</f>
        <v>100</v>
      </c>
      <c r="Z21" s="58">
        <f>(Z9+Z10+Z11+Z12+Z13+Z14+Z17+Z18+Z19+Z20+Z16)/11</f>
        <v>100</v>
      </c>
      <c r="AA21" s="58" t="s">
        <v>57</v>
      </c>
      <c r="AB21" s="58">
        <f>(AB9+AB10+AB11+AB12+AB13+AB14+AB17+AB18+AB19+AB20+AB16)/11</f>
        <v>100</v>
      </c>
      <c r="AC21" s="58">
        <f>(AC9+AC10+AC11+AC12+AC13+AC14+AC17+AC18+AC19+AC20+AC16)/11</f>
        <v>100</v>
      </c>
      <c r="AD21" s="58" t="s">
        <v>57</v>
      </c>
      <c r="AE21" s="58">
        <f>(AE9+AE10+AE11+AE12+AE13+AE16+AE17+AE18+AE19+AE20)/10</f>
        <v>100</v>
      </c>
      <c r="AF21" s="45">
        <f>(AF9+AF10+AF11+AF12+AF13+AF16+AF17+AF18+AF19+AF20)/10</f>
        <v>100</v>
      </c>
      <c r="AG21" s="58" t="s">
        <v>57</v>
      </c>
      <c r="AH21" s="112">
        <f>(AH9+AH10+AH11+AH17+AH18+AH19+AH20)/7</f>
        <v>95.914285714285725</v>
      </c>
      <c r="AI21" s="112">
        <f>(AI9+AI10+AI11+AI17+AI18+AI19+AI20)/7</f>
        <v>95.914285714285725</v>
      </c>
      <c r="AJ21" s="58" t="s">
        <v>57</v>
      </c>
      <c r="AK21" s="58">
        <f>(AK9+AK10+AK11+AK17+AK18+AK19+AK20)/7</f>
        <v>74.742857142857147</v>
      </c>
      <c r="AL21" s="58">
        <f>(AL9+AL10+AL11+AL17+AL18+AL19+AL20)/7</f>
        <v>74.742857142857147</v>
      </c>
      <c r="AM21" s="58" t="s">
        <v>57</v>
      </c>
      <c r="AN21" s="58">
        <f>(AN9+AN10+AN11+AN12+AN13+AN14+AN17+AN18+AN19+AN20)/10</f>
        <v>97.59</v>
      </c>
      <c r="AO21" s="58">
        <f>(AO9+AO10+AO11+AO12+AO13+AO14+AO17+AO18+AO19+AO20)/10</f>
        <v>97.59</v>
      </c>
      <c r="AP21" s="58" t="s">
        <v>57</v>
      </c>
      <c r="AQ21" s="58">
        <f>(AQ9+AQ10+AQ11+AQ14+AQ17+AQ18+AQ19+AQ20)/8</f>
        <v>75</v>
      </c>
      <c r="AR21" s="58">
        <f>(AR9+AR10+AR11+AR14+AR17+AR18+AR19+AR20)/8</f>
        <v>75</v>
      </c>
      <c r="AS21" s="58" t="s">
        <v>57</v>
      </c>
      <c r="AT21" s="58">
        <f>(AT16+AT17+AT18+AT19+AT20)/5</f>
        <v>0</v>
      </c>
      <c r="AU21" s="58">
        <f>(AU16+AU17+AU18+AU19+AU20+AU9+AU10+AU11+AU12+AU13+AU14)/11</f>
        <v>100</v>
      </c>
      <c r="AV21" s="58" t="s">
        <v>57</v>
      </c>
      <c r="AW21" s="58">
        <f>(AW16+AW17+AW18+AW19+AW20)/5</f>
        <v>100</v>
      </c>
      <c r="AX21" s="58">
        <f>(AX16+AX17+AX18+AX19+AX20)/5</f>
        <v>100</v>
      </c>
      <c r="AY21" s="58" t="s">
        <v>57</v>
      </c>
      <c r="AZ21" s="58">
        <f>(AZ16+AZ17+AZ18+AZ19+AZ20)/5</f>
        <v>100</v>
      </c>
      <c r="BA21" s="58">
        <f>(BA16+BA17+BA18+BA19+BA20)/5</f>
        <v>100</v>
      </c>
      <c r="BB21" s="58" t="s">
        <v>57</v>
      </c>
      <c r="BC21" s="112">
        <f>(BC16+BC17+BC18+BC19+BC20)/5</f>
        <v>100</v>
      </c>
      <c r="BD21" s="112">
        <f>(BD16+BD17+BD18+BD19+BD20)/5</f>
        <v>100</v>
      </c>
      <c r="BE21" s="58" t="s">
        <v>57</v>
      </c>
      <c r="BF21" s="58">
        <f>(BF9+BF10+BF11+BF17+BF18+BF19+BF20+BF12+BF13+BF14)/10</f>
        <v>30</v>
      </c>
      <c r="BG21" s="58">
        <f>(BG9+BG10+BG11+BG17+BG18+BG19+BG20+BG12+BG13+BG14)/10</f>
        <v>30</v>
      </c>
      <c r="BH21" s="46" t="s">
        <v>57</v>
      </c>
      <c r="BI21" s="45">
        <f>(BI16+BI17+BI18+BI19+BI20)/5</f>
        <v>0</v>
      </c>
      <c r="BJ21" s="45">
        <f>(BJ16+BJ17+BJ18+BJ19+BJ20)/5</f>
        <v>0</v>
      </c>
      <c r="BK21" s="58" t="s">
        <v>57</v>
      </c>
      <c r="BL21" s="112">
        <f>(BL9+BL10+BL11+BL16+BL17+BL18+BL19+BL20)/8</f>
        <v>100</v>
      </c>
      <c r="BM21" s="112">
        <f>(BM9+BM10+BM11+BM16+BM17+BM18+BM19+BM20)/8</f>
        <v>100</v>
      </c>
      <c r="BN21" s="58" t="s">
        <v>57</v>
      </c>
      <c r="BO21" s="58">
        <f>(BO9+BO10+BO11+BO12+BO13+BO14+BO16+BO17+BO18+BO19+BO20)/11</f>
        <v>78.418959140274936</v>
      </c>
      <c r="BP21" s="58" t="s">
        <v>57</v>
      </c>
      <c r="BQ21" s="58">
        <f>(BQ9+BQ10+BQ11+BQ14+BQ17+BQ18+BQ19+BQ20)/8</f>
        <v>87.5</v>
      </c>
      <c r="BR21" s="58">
        <f>(BR9+BR10+BR11+BR14+BR17+BR18+BR19+BR20)/8</f>
        <v>87.5</v>
      </c>
      <c r="BS21" s="58" t="s">
        <v>57</v>
      </c>
      <c r="BT21" s="58">
        <f>(BT9+BT10+BT11+BT12+BT13+BT14+BT16+BT17+BT18+BT19+BT20)/11</f>
        <v>93.509090909090901</v>
      </c>
      <c r="BU21" s="58">
        <f>(BU9+BU10+BU11+BU12+BU13+BU14+BU16+BU17+BU18+BU19+BU20)/11</f>
        <v>94.306220095693789</v>
      </c>
      <c r="BV21" s="58" t="s">
        <v>57</v>
      </c>
      <c r="BW21" s="58">
        <f>(BW9+BW10+BW11+BW12+BW13+BW14+BW16+BW17+BW18+BW19+BW20)/11</f>
        <v>114.2281818181818</v>
      </c>
      <c r="BX21" s="58">
        <f>(BX9+BX10+BX11+BX12+BX13+BX16+BX14+BX17+BX18+BX19+BX20)/11</f>
        <v>80.474545454545463</v>
      </c>
      <c r="BY21" s="58" t="s">
        <v>57</v>
      </c>
      <c r="BZ21" s="112">
        <f>(BZ9+BZ10+BZ11+BZ12+BZ13+BZ14+BZ17+BZ18+BZ19+BZ20)/10</f>
        <v>0.8</v>
      </c>
      <c r="CA21" s="58">
        <f>(CA9+CA10+CA11+CA12+CA13+CA14+CA17+CA18+CA19+CA20)/10</f>
        <v>90</v>
      </c>
      <c r="CB21" s="58" t="s">
        <v>57</v>
      </c>
      <c r="CC21" s="58">
        <f>(CC9+CC10+CC11+CC12+CC13+CC14+CC17+CC18+CC19+CC20)/10</f>
        <v>6.2</v>
      </c>
      <c r="CD21" s="58">
        <f>(CD9+CD10+CD11+CD12+CD13+CD14+CD17+CD18+CD19+CD20)/10</f>
        <v>5</v>
      </c>
      <c r="CE21" s="58" t="s">
        <v>57</v>
      </c>
      <c r="CF21" s="112">
        <f>(CF9+CF11+CF17+CF18+CF19+CF20)/6</f>
        <v>100</v>
      </c>
      <c r="CG21" s="112">
        <f>(CG9+CG11+CG17+CG18+CG19+CG20)/6</f>
        <v>100</v>
      </c>
      <c r="CH21" s="58" t="s">
        <v>57</v>
      </c>
      <c r="CI21" s="58">
        <f>(CI9+CI11+CI17+CI18+CI19+CI20)/6</f>
        <v>100</v>
      </c>
      <c r="CJ21" s="58">
        <f>(CJ9+CJ11+CJ17+CJ18+CJ19+CJ20)/6</f>
        <v>100</v>
      </c>
      <c r="CK21" s="58" t="s">
        <v>57</v>
      </c>
      <c r="CL21" s="58">
        <f>(CL9+CL10+CL11+CL17+CL18+CL19+CL16+CL20)/8</f>
        <v>93.699999999999989</v>
      </c>
      <c r="CM21" s="58">
        <f>(CM9+CM10+CM11+CM16+CM17+CM18+CM19+CM20)/8</f>
        <v>96.473684210526315</v>
      </c>
      <c r="CN21" s="58" t="s">
        <v>57</v>
      </c>
      <c r="CO21" s="58">
        <f>(CO16+CO17+CO18+CO19+CO20)/5</f>
        <v>100</v>
      </c>
      <c r="CP21" s="58">
        <f>(CP16+CP17+CP18+CP19+CP20)/5</f>
        <v>100</v>
      </c>
      <c r="CQ21" s="58" t="s">
        <v>57</v>
      </c>
      <c r="CR21" s="58">
        <f>(CR16+CR17+CR18+CR19+CR20)/5</f>
        <v>70</v>
      </c>
      <c r="CS21" s="58">
        <f>(CS16+CS17+CS18+CS19+CS20)/5</f>
        <v>76</v>
      </c>
      <c r="CT21" s="58" t="s">
        <v>57</v>
      </c>
      <c r="CU21" s="58">
        <f>(CU16+CU17+CU18+CU19+CU20)/5</f>
        <v>8.1120000000000001</v>
      </c>
      <c r="CV21" s="58">
        <f>(CV16+CV17+CV18+CV19+CV20)/5</f>
        <v>44</v>
      </c>
      <c r="CW21" s="58" t="s">
        <v>57</v>
      </c>
      <c r="CX21" s="58">
        <f>(CX16+CX17+CX18+CX19+CX20)/5</f>
        <v>-1.378000000000003</v>
      </c>
      <c r="CY21" s="58">
        <f>(CY16+CY17+CY18+CY19+CY20)/5</f>
        <v>56</v>
      </c>
      <c r="CZ21" s="58" t="s">
        <v>57</v>
      </c>
      <c r="DA21" s="58">
        <f>(DA9+DA10+DA20+DA11+DA14+DA17)/6</f>
        <v>103.08333333333333</v>
      </c>
      <c r="DB21" s="58">
        <f>(DB9+DB10+DB20+DB11+DB14+DB17)/6</f>
        <v>90</v>
      </c>
      <c r="DC21" s="58" t="s">
        <v>57</v>
      </c>
      <c r="DD21" s="58">
        <f>(DD9+DD10+DD11+DD17+DD20+DD14)/6</f>
        <v>34.081666666666671</v>
      </c>
      <c r="DE21" s="58">
        <f>(DE9+DE10+DE11+DE17+DE20+DE14)/6</f>
        <v>83.333333333333329</v>
      </c>
      <c r="DF21" s="58" t="s">
        <v>57</v>
      </c>
      <c r="DG21" s="58">
        <f t="shared" ref="DG21" si="21">(DG9+DG10+DG11+DG12+DG13+DG14+DG16+DG17+DG18+DG19+DG20)/11</f>
        <v>0.62090909090909097</v>
      </c>
      <c r="DH21" s="112">
        <f t="shared" ref="DH21" si="22">(DH9+DH10+DH11+DH12+DH13+DH14+DH16+DH17+DH18+DH19+DH20)/11</f>
        <v>100</v>
      </c>
      <c r="DI21" s="58" t="s">
        <v>57</v>
      </c>
      <c r="DJ21" s="58">
        <f>(DJ9+DJ10+DJ11+DJ12+DJ13+DJ14+DJ16+DJ17+DJ18+DJ19+DJ20)/11</f>
        <v>0.2690909090909091</v>
      </c>
      <c r="DK21" s="58">
        <f>(DK9+DK10+DK11+DK12+DK13+DK14+DK16+DK17+DK18+DK19+DK20)/11</f>
        <v>73.63636363636364</v>
      </c>
      <c r="DL21" s="58" t="s">
        <v>57</v>
      </c>
      <c r="DM21" s="58">
        <f>(DM9+DM10+DM11+DM12+DM13+DM14+DM16+DM17+DM18+DM19+DM20)/11</f>
        <v>75.720454545454544</v>
      </c>
      <c r="DN21" s="58" t="s">
        <v>57</v>
      </c>
      <c r="DO21" s="112">
        <f t="shared" ref="DO21" si="23">(DO9+DO10+DO11+DO12+DO13+DO14+DO16+DO17+DO18+DO19+DO20)/11</f>
        <v>100</v>
      </c>
      <c r="DP21" s="112">
        <f t="shared" ref="DP21" si="24">(DP9+DP10+DP11+DP12+DP13+DP14+DP16+DP17+DP18+DP19+DP20)/11</f>
        <v>100</v>
      </c>
      <c r="DQ21" s="58" t="s">
        <v>57</v>
      </c>
      <c r="DR21" s="58">
        <f t="shared" ref="DR21" si="25">(DR9+DR10+DR11+DR12+DR13+DR14+DR16+DR17+DR18+DR19+DR20)/11</f>
        <v>100</v>
      </c>
      <c r="DS21" s="58">
        <f t="shared" ref="DS21" si="26">(DS9+DS10+DS11+DS12+DS13+DS14+DS16+DS17+DS18+DS19+DS20)/11</f>
        <v>100</v>
      </c>
      <c r="DT21" s="58" t="s">
        <v>57</v>
      </c>
      <c r="DU21" s="58">
        <f>(DU9+DU10+DU11+DU12+DU13+DU14+DU16+DU17+DU18+DU19+DU20)/11</f>
        <v>66.518181818181816</v>
      </c>
      <c r="DV21" s="58">
        <f t="shared" ref="DV21" si="27">(DV9+DV10+DV11+DV12+DV13+DV14+DV16+DV17+DV18+DV19+DV20)/11</f>
        <v>66.518181818181816</v>
      </c>
      <c r="DW21" s="58" t="s">
        <v>57</v>
      </c>
      <c r="DX21" s="58">
        <f>(DX9+DX10+DX11+DX12+DX13+DX14+DX16+DX17+DX18+DX19+DX20)/11</f>
        <v>67.781818181818167</v>
      </c>
      <c r="DY21" s="58">
        <f>(DY9+DY10+DY11+DY12+DY13+DY14+DY16+DY17+DY18+DY19+DY20)/11</f>
        <v>36.363636363636367</v>
      </c>
      <c r="DZ21" s="58" t="s">
        <v>57</v>
      </c>
      <c r="EA21" s="58">
        <f>(EA15+EA8)/2</f>
        <v>100</v>
      </c>
      <c r="EB21" s="58" t="s">
        <v>57</v>
      </c>
      <c r="EC21" s="58">
        <f>(EC9+EC10+EC11+EC12+EC13+EC14+EC16+EC17+EC18+EC19+EC20)/11</f>
        <v>100</v>
      </c>
      <c r="ED21" s="58">
        <f>(ED9+ED10+ED11+ED12+ED13+ED14+ED16+ED17+ED18+ED19+ED20)/11</f>
        <v>100</v>
      </c>
      <c r="EE21" s="58" t="s">
        <v>57</v>
      </c>
      <c r="EF21" s="112" t="str">
        <f>EF20</f>
        <v>-</v>
      </c>
      <c r="EG21" s="112" t="str">
        <f>EG20</f>
        <v>-</v>
      </c>
      <c r="EH21" s="58" t="s">
        <v>57</v>
      </c>
      <c r="EI21" s="58">
        <f>(EI9+EI10+EI11+EI13+EI16+EI17+EI20)/7</f>
        <v>94.95714285714287</v>
      </c>
      <c r="EJ21" s="58" t="s">
        <v>57</v>
      </c>
      <c r="EK21" s="58">
        <f>(EK9+EK10+EK11+EK13+EK16+EK17+EK20)/7</f>
        <v>91.271428571428572</v>
      </c>
      <c r="EL21" s="58">
        <f>(EL9+EL10+EL11+EL13+EL16+EL17+EL20)/7</f>
        <v>91.271428571428572</v>
      </c>
      <c r="EM21" s="58" t="s">
        <v>57</v>
      </c>
      <c r="EN21" s="58">
        <f>(EN9+EN10+EN11+EN13+EN16+EN17+EN20)/7</f>
        <v>98.64</v>
      </c>
      <c r="EO21" s="58">
        <f>(EO9+EO10+EO11+EO13+EO16+EO17+EO20)/7</f>
        <v>98.642857142857139</v>
      </c>
      <c r="EP21" s="58" t="s">
        <v>57</v>
      </c>
    </row>
    <row r="22" spans="1:149" ht="4.95" customHeight="1" x14ac:dyDescent="0.25">
      <c r="C22" s="72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2"/>
      <c r="AU22" s="72"/>
      <c r="AV22" s="72"/>
      <c r="AW22" s="73"/>
      <c r="AX22" s="73"/>
      <c r="AY22" s="73"/>
      <c r="AZ22" s="73"/>
      <c r="BA22" s="73"/>
      <c r="BB22" s="73"/>
      <c r="BC22" s="73"/>
      <c r="BD22" s="73"/>
      <c r="BE22" s="73"/>
      <c r="BF22" s="72"/>
      <c r="BG22" s="72"/>
      <c r="BH22" s="72"/>
      <c r="BI22" s="73"/>
      <c r="BJ22" s="73"/>
      <c r="BK22" s="73"/>
      <c r="BL22" s="73"/>
      <c r="BM22" s="73"/>
      <c r="BN22" s="73"/>
      <c r="BO22" s="73"/>
      <c r="BP22" s="73"/>
      <c r="BQ22" s="73"/>
      <c r="BR22" s="73">
        <f>(BR21+BU21+BX21+CA21+CD21+CG21+CJ21+CM21+CP21+CS21+CV21+CY21+DB21+DE21+DH21+DK21)/16</f>
        <v>79.795259170653921</v>
      </c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</row>
  </sheetData>
  <autoFilter ref="A7:ES22"/>
  <mergeCells count="54">
    <mergeCell ref="CC5:CE5"/>
    <mergeCell ref="CF5:CH5"/>
    <mergeCell ref="EK5:EM5"/>
    <mergeCell ref="DD5:DF5"/>
    <mergeCell ref="DG5:DI5"/>
    <mergeCell ref="DJ5:DL5"/>
    <mergeCell ref="DX5:DZ5"/>
    <mergeCell ref="DM5:DN5"/>
    <mergeCell ref="DO5:DQ5"/>
    <mergeCell ref="EA5:EB5"/>
    <mergeCell ref="EC5:EE5"/>
    <mergeCell ref="EI5:EJ5"/>
    <mergeCell ref="C3:L3"/>
    <mergeCell ref="BF5:BH5"/>
    <mergeCell ref="BC5:BE5"/>
    <mergeCell ref="CX5:CZ5"/>
    <mergeCell ref="DA5:DC5"/>
    <mergeCell ref="CR5:CT5"/>
    <mergeCell ref="BI5:BK5"/>
    <mergeCell ref="BO5:BP5"/>
    <mergeCell ref="BQ5:BS5"/>
    <mergeCell ref="BL5:BN5"/>
    <mergeCell ref="CU5:CW5"/>
    <mergeCell ref="CI5:CK5"/>
    <mergeCell ref="CL5:CN5"/>
    <mergeCell ref="CO5:CQ5"/>
    <mergeCell ref="BW5:BY5"/>
    <mergeCell ref="BZ5:CB5"/>
    <mergeCell ref="EN5:EP5"/>
    <mergeCell ref="EF5:EH5"/>
    <mergeCell ref="G5:I5"/>
    <mergeCell ref="J5:L5"/>
    <mergeCell ref="M5:O5"/>
    <mergeCell ref="P5:R5"/>
    <mergeCell ref="S5:U5"/>
    <mergeCell ref="BT5:BV5"/>
    <mergeCell ref="V5:X5"/>
    <mergeCell ref="Y5:AA5"/>
    <mergeCell ref="AK5:AM5"/>
    <mergeCell ref="AW5:AY5"/>
    <mergeCell ref="AZ5:BB5"/>
    <mergeCell ref="DR5:DT5"/>
    <mergeCell ref="AN5:AP5"/>
    <mergeCell ref="DU5:DW5"/>
    <mergeCell ref="A5:A6"/>
    <mergeCell ref="B5:B6"/>
    <mergeCell ref="C5:C6"/>
    <mergeCell ref="AQ5:AS5"/>
    <mergeCell ref="AT5:AV5"/>
    <mergeCell ref="D5:D6"/>
    <mergeCell ref="E5:F5"/>
    <mergeCell ref="AH5:AJ5"/>
    <mergeCell ref="AB5:AD5"/>
    <mergeCell ref="AE5:AG5"/>
  </mergeCells>
  <pageMargins left="0.39370078740157483" right="0.19685039370078741" top="0.19685039370078741" bottom="0.19685039370078741" header="0.19685039370078741" footer="0.19685039370078741"/>
  <pageSetup paperSize="9" scale="49" fitToWidth="7" orientation="landscape" r:id="rId1"/>
  <colBreaks count="8" manualBreakCount="8">
    <brk id="18" max="41" man="1"/>
    <brk id="33" max="41" man="1"/>
    <brk id="42" max="41" man="1"/>
    <brk id="60" max="41" man="1"/>
    <brk id="80" max="41" man="1"/>
    <brk id="95" max="41" man="1"/>
    <brk id="110" max="41" man="1"/>
    <brk id="130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Приложение 5</vt:lpstr>
      <vt:lpstr>Приложение 4</vt:lpstr>
      <vt:lpstr>Приложение 3</vt:lpstr>
      <vt:lpstr>Приложение 2</vt:lpstr>
      <vt:lpstr>Приложение 1</vt:lpstr>
      <vt:lpstr>'Приложение 1'!Заголовки_для_печати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2020-05-29T06:11:55Z</dcterms:modified>
</cp:coreProperties>
</file>