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8" windowWidth="14808" windowHeight="6996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I149" i="1" l="1"/>
  <c r="H149" i="1"/>
  <c r="I105" i="1"/>
  <c r="I106" i="1"/>
  <c r="H105" i="1"/>
  <c r="H106" i="1"/>
  <c r="G105" i="1"/>
  <c r="G106" i="1"/>
  <c r="G55" i="1" l="1"/>
  <c r="G81" i="1"/>
  <c r="G91" i="1"/>
  <c r="G90" i="1"/>
  <c r="G79" i="1"/>
  <c r="F131" i="1"/>
  <c r="E131" i="1"/>
  <c r="F132" i="1"/>
  <c r="E132" i="1"/>
  <c r="F57" i="1"/>
  <c r="G92" i="1"/>
  <c r="F92" i="1"/>
  <c r="E92" i="1"/>
  <c r="G76" i="1"/>
  <c r="F76" i="1"/>
  <c r="G61" i="1"/>
  <c r="G60" i="1"/>
  <c r="G52" i="1"/>
  <c r="F52" i="1"/>
  <c r="G31" i="1"/>
  <c r="F31" i="1"/>
  <c r="G22" i="1"/>
  <c r="F22" i="1"/>
  <c r="G16" i="1"/>
  <c r="H147" i="1" l="1"/>
  <c r="H146" i="1"/>
  <c r="H145" i="1"/>
  <c r="H144" i="1"/>
  <c r="H143" i="1"/>
  <c r="H142" i="1"/>
  <c r="H139" i="1"/>
  <c r="I118" i="1"/>
  <c r="H131" i="1"/>
  <c r="H130" i="1"/>
  <c r="H118" i="1"/>
  <c r="H117" i="1"/>
  <c r="H116" i="1"/>
  <c r="H110" i="1"/>
  <c r="H109" i="1"/>
  <c r="H108" i="1"/>
  <c r="H102" i="1"/>
  <c r="H92" i="1"/>
  <c r="H91" i="1"/>
  <c r="H90" i="1"/>
  <c r="H85" i="1"/>
  <c r="H84" i="1"/>
  <c r="I83" i="1"/>
  <c r="H83" i="1"/>
  <c r="H82" i="1"/>
  <c r="H81" i="1"/>
  <c r="H79" i="1"/>
  <c r="H78" i="1"/>
  <c r="H76" i="1"/>
  <c r="H75" i="1"/>
  <c r="H73" i="1"/>
  <c r="H72" i="1"/>
  <c r="H71" i="1"/>
  <c r="H70" i="1"/>
  <c r="H69" i="1"/>
  <c r="H68" i="1"/>
  <c r="H64" i="1"/>
  <c r="H63" i="1"/>
  <c r="H62" i="1"/>
  <c r="H61" i="1"/>
  <c r="H60" i="1"/>
  <c r="H55" i="1"/>
  <c r="H52" i="1"/>
  <c r="H51" i="1"/>
  <c r="H48" i="1"/>
  <c r="H47" i="1"/>
  <c r="H46" i="1"/>
  <c r="H45" i="1"/>
  <c r="H44" i="1"/>
  <c r="H43" i="1"/>
  <c r="H40" i="1"/>
  <c r="H37" i="1"/>
  <c r="H33" i="1"/>
  <c r="H31" i="1"/>
  <c r="H30" i="1"/>
  <c r="H27" i="1"/>
  <c r="H25" i="1"/>
  <c r="H24" i="1"/>
  <c r="H22" i="1"/>
  <c r="H21" i="1"/>
  <c r="H19" i="1"/>
  <c r="H18" i="1"/>
  <c r="H17" i="1"/>
  <c r="H15" i="1"/>
  <c r="H16" i="1"/>
  <c r="I81" i="1"/>
  <c r="G149" i="1"/>
  <c r="I147" i="1"/>
  <c r="I145" i="1"/>
  <c r="I131" i="1"/>
  <c r="I130" i="1"/>
  <c r="I117" i="1"/>
  <c r="I110" i="1"/>
  <c r="I109" i="1"/>
  <c r="I108" i="1"/>
  <c r="I102" i="1"/>
  <c r="I92" i="1"/>
  <c r="I91" i="1"/>
  <c r="I90" i="1"/>
  <c r="I84" i="1"/>
  <c r="I76" i="1"/>
  <c r="I75" i="1"/>
  <c r="I63" i="1"/>
  <c r="I62" i="1"/>
  <c r="I61" i="1"/>
  <c r="I60" i="1"/>
  <c r="I52" i="1"/>
  <c r="I16" i="1"/>
  <c r="H54" i="1"/>
  <c r="I79" i="1"/>
  <c r="F88" i="1" l="1"/>
  <c r="G38" i="1"/>
  <c r="F135" i="1" l="1"/>
  <c r="G135" i="1"/>
  <c r="E135" i="1"/>
  <c r="H135" i="1" l="1"/>
  <c r="I135" i="1"/>
  <c r="G14" i="1"/>
  <c r="F112" i="1" l="1"/>
  <c r="F109" i="1"/>
  <c r="G109" i="1"/>
  <c r="F108" i="1"/>
  <c r="F110" i="1" s="1"/>
  <c r="G108" i="1"/>
  <c r="G110" i="1" s="1"/>
  <c r="F106" i="1"/>
  <c r="F105" i="1"/>
  <c r="F103" i="1"/>
  <c r="G103" i="1"/>
  <c r="F102" i="1"/>
  <c r="F139" i="1" s="1"/>
  <c r="G102" i="1"/>
  <c r="F100" i="1"/>
  <c r="G100" i="1"/>
  <c r="F99" i="1"/>
  <c r="F136" i="1" s="1"/>
  <c r="G99" i="1"/>
  <c r="F98" i="1"/>
  <c r="F96" i="1"/>
  <c r="G96" i="1"/>
  <c r="F95" i="1"/>
  <c r="G95" i="1"/>
  <c r="I95" i="1" s="1"/>
  <c r="F94" i="1"/>
  <c r="G94" i="1"/>
  <c r="G89" i="1"/>
  <c r="F89" i="1"/>
  <c r="F74" i="1"/>
  <c r="G74" i="1"/>
  <c r="G88" i="1"/>
  <c r="F149" i="1"/>
  <c r="F148" i="1"/>
  <c r="G148" i="1"/>
  <c r="F133" i="1"/>
  <c r="F118" i="1"/>
  <c r="G118" i="1"/>
  <c r="F87" i="1"/>
  <c r="G87" i="1"/>
  <c r="F80" i="1"/>
  <c r="G80" i="1"/>
  <c r="F77" i="1"/>
  <c r="G77" i="1"/>
  <c r="F29" i="1"/>
  <c r="F14" i="1"/>
  <c r="E149" i="1"/>
  <c r="E148" i="1"/>
  <c r="E150" i="1" s="1"/>
  <c r="F147" i="1"/>
  <c r="G147" i="1"/>
  <c r="F144" i="1"/>
  <c r="G144" i="1"/>
  <c r="I144" i="1"/>
  <c r="F83" i="1"/>
  <c r="F86" i="1" s="1"/>
  <c r="G83" i="1"/>
  <c r="F71" i="1"/>
  <c r="G71" i="1"/>
  <c r="I71" i="1"/>
  <c r="F68" i="1"/>
  <c r="G68" i="1"/>
  <c r="I68" i="1"/>
  <c r="F67" i="1"/>
  <c r="G67" i="1"/>
  <c r="F66" i="1"/>
  <c r="G66" i="1"/>
  <c r="F62" i="1"/>
  <c r="G62" i="1"/>
  <c r="F59" i="1"/>
  <c r="F65" i="1" s="1"/>
  <c r="G59" i="1"/>
  <c r="F58" i="1"/>
  <c r="G58" i="1"/>
  <c r="H57" i="1"/>
  <c r="G57" i="1"/>
  <c r="I57" i="1"/>
  <c r="F53" i="1"/>
  <c r="H53" i="1" s="1"/>
  <c r="G53" i="1"/>
  <c r="F50" i="1"/>
  <c r="G50" i="1"/>
  <c r="F48" i="1"/>
  <c r="G48" i="1"/>
  <c r="I48" i="1"/>
  <c r="I47" i="1"/>
  <c r="F47" i="1"/>
  <c r="G47" i="1"/>
  <c r="F43" i="1"/>
  <c r="F46" i="1" s="1"/>
  <c r="G43" i="1"/>
  <c r="G46" i="1" s="1"/>
  <c r="I43" i="1"/>
  <c r="I46" i="1" s="1"/>
  <c r="F41" i="1"/>
  <c r="H41" i="1" s="1"/>
  <c r="G41" i="1"/>
  <c r="I41" i="1"/>
  <c r="F40" i="1"/>
  <c r="G40" i="1"/>
  <c r="I40" i="1"/>
  <c r="G39" i="1"/>
  <c r="F37" i="1"/>
  <c r="G37" i="1"/>
  <c r="I37" i="1"/>
  <c r="G34" i="1"/>
  <c r="F33" i="1"/>
  <c r="F113" i="1" s="1"/>
  <c r="G33" i="1"/>
  <c r="I33" i="1"/>
  <c r="I31" i="1"/>
  <c r="G29" i="1"/>
  <c r="F27" i="1"/>
  <c r="G27" i="1"/>
  <c r="G28" i="1"/>
  <c r="E28" i="1"/>
  <c r="F23" i="1"/>
  <c r="H23" i="1" s="1"/>
  <c r="G23" i="1"/>
  <c r="I23" i="1"/>
  <c r="I39" i="1" s="1"/>
  <c r="G20" i="1"/>
  <c r="F17" i="1"/>
  <c r="G17" i="1"/>
  <c r="I17" i="1"/>
  <c r="I80" i="1" l="1"/>
  <c r="H80" i="1"/>
  <c r="I87" i="1"/>
  <c r="H87" i="1"/>
  <c r="G113" i="1"/>
  <c r="I113" i="1" s="1"/>
  <c r="G112" i="1"/>
  <c r="H94" i="1"/>
  <c r="I94" i="1"/>
  <c r="G98" i="1"/>
  <c r="G101" i="1" s="1"/>
  <c r="H89" i="1"/>
  <c r="I89" i="1"/>
  <c r="H77" i="1"/>
  <c r="I77" i="1"/>
  <c r="I103" i="1"/>
  <c r="H103" i="1"/>
  <c r="H88" i="1"/>
  <c r="I88" i="1"/>
  <c r="H74" i="1"/>
  <c r="I74" i="1"/>
  <c r="H67" i="1"/>
  <c r="I67" i="1"/>
  <c r="G65" i="1"/>
  <c r="H59" i="1"/>
  <c r="I59" i="1"/>
  <c r="H66" i="1"/>
  <c r="I66" i="1"/>
  <c r="H99" i="1"/>
  <c r="I99" i="1"/>
  <c r="H113" i="1"/>
  <c r="G136" i="1"/>
  <c r="H95" i="1"/>
  <c r="F56" i="1"/>
  <c r="I50" i="1"/>
  <c r="H50" i="1"/>
  <c r="H96" i="1"/>
  <c r="I96" i="1"/>
  <c r="H58" i="1"/>
  <c r="I58" i="1"/>
  <c r="F101" i="1"/>
  <c r="I100" i="1"/>
  <c r="H100" i="1"/>
  <c r="F150" i="1"/>
  <c r="H148" i="1"/>
  <c r="F107" i="1"/>
  <c r="H29" i="1"/>
  <c r="I29" i="1"/>
  <c r="F39" i="1"/>
  <c r="H39" i="1" s="1"/>
  <c r="F140" i="1"/>
  <c r="H14" i="1"/>
  <c r="I14" i="1"/>
  <c r="G150" i="1"/>
  <c r="I148" i="1"/>
  <c r="G107" i="1"/>
  <c r="I139" i="1"/>
  <c r="G86" i="1"/>
  <c r="I86" i="1" s="1"/>
  <c r="G93" i="1"/>
  <c r="G114" i="1"/>
  <c r="G132" i="1" s="1"/>
  <c r="F104" i="1"/>
  <c r="F38" i="1"/>
  <c r="G32" i="1"/>
  <c r="G56" i="1"/>
  <c r="F36" i="1"/>
  <c r="F34" i="1"/>
  <c r="F93" i="1"/>
  <c r="G139" i="1"/>
  <c r="G140" i="1"/>
  <c r="G141" i="1" s="1"/>
  <c r="G104" i="1"/>
  <c r="G36" i="1"/>
  <c r="G137" i="1"/>
  <c r="I22" i="1"/>
  <c r="G26" i="1"/>
  <c r="F20" i="1"/>
  <c r="F32" i="1" s="1"/>
  <c r="F28" i="1"/>
  <c r="E146" i="1"/>
  <c r="E145" i="1"/>
  <c r="E147" i="1" s="1"/>
  <c r="E118" i="1"/>
  <c r="E100" i="1"/>
  <c r="E99" i="1"/>
  <c r="E110" i="1"/>
  <c r="E109" i="1"/>
  <c r="E108" i="1"/>
  <c r="E106" i="1"/>
  <c r="E105" i="1"/>
  <c r="E103" i="1"/>
  <c r="E102" i="1"/>
  <c r="E104" i="1" s="1"/>
  <c r="E95" i="1"/>
  <c r="E96" i="1"/>
  <c r="E94" i="1"/>
  <c r="E112" i="1" s="1"/>
  <c r="E130" i="1" s="1"/>
  <c r="E89" i="1"/>
  <c r="E88" i="1"/>
  <c r="E87" i="1"/>
  <c r="E83" i="1"/>
  <c r="E80" i="1"/>
  <c r="E77" i="1"/>
  <c r="E74" i="1"/>
  <c r="E71" i="1"/>
  <c r="E68" i="1"/>
  <c r="E67" i="1"/>
  <c r="E66" i="1"/>
  <c r="E59" i="1"/>
  <c r="E62" i="1"/>
  <c r="E58" i="1"/>
  <c r="E57" i="1"/>
  <c r="E53" i="1"/>
  <c r="E50" i="1"/>
  <c r="E48" i="1"/>
  <c r="E143" i="1" s="1"/>
  <c r="E47" i="1"/>
  <c r="E43" i="1"/>
  <c r="E46" i="1" s="1"/>
  <c r="E41" i="1"/>
  <c r="E38" i="1"/>
  <c r="E37" i="1"/>
  <c r="E34" i="1"/>
  <c r="E33" i="1"/>
  <c r="E29" i="1"/>
  <c r="E27" i="1"/>
  <c r="E23" i="1"/>
  <c r="E39" i="1" s="1"/>
  <c r="E20" i="1"/>
  <c r="E17" i="1"/>
  <c r="E14" i="1"/>
  <c r="H107" i="1" l="1"/>
  <c r="H56" i="1"/>
  <c r="I98" i="1"/>
  <c r="H98" i="1"/>
  <c r="H112" i="1"/>
  <c r="I112" i="1"/>
  <c r="I104" i="1"/>
  <c r="H104" i="1"/>
  <c r="H86" i="1"/>
  <c r="H93" i="1"/>
  <c r="H136" i="1"/>
  <c r="I136" i="1"/>
  <c r="H65" i="1"/>
  <c r="I65" i="1"/>
  <c r="G138" i="1"/>
  <c r="I56" i="1"/>
  <c r="H101" i="1"/>
  <c r="I101" i="1"/>
  <c r="E137" i="1"/>
  <c r="E138" i="1" s="1"/>
  <c r="I150" i="1"/>
  <c r="H150" i="1"/>
  <c r="I107" i="1"/>
  <c r="H140" i="1"/>
  <c r="I140" i="1"/>
  <c r="F141" i="1"/>
  <c r="F26" i="1"/>
  <c r="H28" i="1"/>
  <c r="H20" i="1"/>
  <c r="I20" i="1"/>
  <c r="H132" i="1"/>
  <c r="I132" i="1"/>
  <c r="H36" i="1"/>
  <c r="I36" i="1"/>
  <c r="F137" i="1"/>
  <c r="I38" i="1"/>
  <c r="H38" i="1"/>
  <c r="H32" i="1"/>
  <c r="I32" i="1"/>
  <c r="F114" i="1"/>
  <c r="H34" i="1"/>
  <c r="I34" i="1"/>
  <c r="G111" i="1"/>
  <c r="I93" i="1"/>
  <c r="E136" i="1"/>
  <c r="G133" i="1"/>
  <c r="F111" i="1"/>
  <c r="E107" i="1"/>
  <c r="E113" i="1"/>
  <c r="E114" i="1"/>
  <c r="E93" i="1"/>
  <c r="E140" i="1"/>
  <c r="E144" i="1"/>
  <c r="E98" i="1"/>
  <c r="E101" i="1" s="1"/>
  <c r="I28" i="1"/>
  <c r="E86" i="1"/>
  <c r="E56" i="1"/>
  <c r="E65" i="1"/>
  <c r="E32" i="1"/>
  <c r="E26" i="1"/>
  <c r="E36" i="1"/>
  <c r="E40" i="1"/>
  <c r="E139" i="1" s="1"/>
  <c r="H111" i="1" l="1"/>
  <c r="I141" i="1"/>
  <c r="H141" i="1"/>
  <c r="E141" i="1"/>
  <c r="I26" i="1"/>
  <c r="H26" i="1"/>
  <c r="H133" i="1"/>
  <c r="I133" i="1"/>
  <c r="I111" i="1"/>
  <c r="I137" i="1"/>
  <c r="H137" i="1"/>
  <c r="F138" i="1"/>
  <c r="H114" i="1"/>
  <c r="I114" i="1"/>
  <c r="E111" i="1"/>
  <c r="E133" i="1"/>
  <c r="I138" i="1" l="1"/>
  <c r="H138" i="1"/>
</calcChain>
</file>

<file path=xl/sharedStrings.xml><?xml version="1.0" encoding="utf-8"?>
<sst xmlns="http://schemas.openxmlformats.org/spreadsheetml/2006/main" count="329" uniqueCount="101">
  <si>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</si>
  <si>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</si>
  <si>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</si>
  <si>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</si>
  <si>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</si>
  <si>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</si>
  <si>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</si>
  <si>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</si>
  <si>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</si>
  <si>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</si>
  <si>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</si>
  <si>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</si>
  <si>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</si>
  <si>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</si>
  <si>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</si>
  <si>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</si>
  <si>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</si>
  <si>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</si>
  <si>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</si>
  <si>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</si>
  <si>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</si>
  <si>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</si>
  <si>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</si>
  <si>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</si>
  <si>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</si>
  <si>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</si>
  <si>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</si>
  <si>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</si>
  <si>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</si>
  <si>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</si>
  <si>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</si>
  <si>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</si>
  <si>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</si>
  <si>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</si>
  <si>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</si>
  <si>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</si>
  <si>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</si>
  <si>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</si>
  <si>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</si>
  <si>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</si>
  <si>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</si>
  <si>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</si>
  <si>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</si>
  <si>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</si>
  <si>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</si>
  <si>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</si>
  <si>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</si>
  <si>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</si>
  <si>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</si>
  <si>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</si>
  <si>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</si>
  <si>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</si>
  <si>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</si>
  <si>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</si>
  <si>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</si>
  <si>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</si>
  <si>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</si>
  <si>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</si>
  <si>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</si>
  <si>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</si>
  <si>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</si>
  <si>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</si>
  <si>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</si>
  <si>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</si>
  <si>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</si>
  <si>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Номер основного мероприятия</t>
  </si>
  <si>
    <t>Основные  мероприятия муниципальной программы (их связь с целевыми показателями муниципальной программы)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</si>
  <si>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</si>
  <si>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</si>
  <si>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</si>
  <si>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</si>
  <si>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</si>
  <si>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</si>
  <si>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>Итого по подпрограмме 2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</si>
  <si>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</si>
  <si>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</si>
  <si>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</si>
  <si>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Санитарный отлов безнадзорных и бродячих  животных (17)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</si>
  <si>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</si>
  <si>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</si>
  <si>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</si>
  <si>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</si>
  <si>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В том числе: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</si>
  <si>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</si>
  <si>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составление формы)              </t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</si>
  <si>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г. Югорска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/_____________/ </t>
    </r>
    <r>
      <rPr>
        <u/>
        <sz val="12"/>
        <color theme="1"/>
        <rFont val="Times New Roman"/>
        <family val="1"/>
        <charset val="204"/>
      </rPr>
      <t>5-00-47</t>
    </r>
  </si>
  <si>
    <r>
      <rPr>
        <u/>
        <sz val="12"/>
        <color theme="1"/>
        <rFont val="Times New Roman"/>
        <family val="1"/>
        <charset val="204"/>
      </rPr>
      <t xml:space="preserve">Департамент муниципальной собственности и градостроительства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          /___________/ </t>
    </r>
    <r>
      <rPr>
        <u/>
        <sz val="12"/>
        <color theme="1"/>
        <rFont val="Times New Roman"/>
        <family val="1"/>
        <charset val="204"/>
      </rPr>
      <t>5-00-14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</si>
  <si>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                  </t>
    </r>
    <r>
      <rPr>
        <sz val="12"/>
        <color theme="1"/>
        <rFont val="Times New Roman"/>
        <family val="1"/>
        <charset val="204"/>
      </rPr>
      <t xml:space="preserve"> /______________/                                                /______________/ </t>
    </r>
    <r>
      <rPr>
        <u/>
        <sz val="12"/>
        <color theme="1"/>
        <rFont val="Times New Roman"/>
        <family val="1"/>
        <charset val="204"/>
      </rPr>
      <t>5-00-24</t>
    </r>
  </si>
  <si>
    <t>Оплачена кредиторская задолженность 2019 года. Оплата по факту выполненных работ по  ремонту городских дорог с твердым покрытием (ямочный ремонт).</t>
  </si>
  <si>
    <t xml:space="preserve">Произведена оплата работ по муниципальным контрактам на выполнение работ по благоустройству территории города Югорска (обустройство мест (площадок) накопления твердых коммунальных отходов, приобретение и установка контейнеров) и на оказание услуг по проведению экспертизы сметной стоимости по объекту "Парк по улице Менделеева в городе Югорске"; оплата оказанных услуг по изготовлению листовок "Раздельный сбор отходов" </t>
  </si>
  <si>
    <t xml:space="preserve">                                                 (соисполнитель 4)                                                                                (ФИО руководителя)                   (подпись)                (ФИО исполнителя, ответственного за           (подпись)                 (телефон)</t>
  </si>
  <si>
    <t xml:space="preserve">                                         (ответственный исполнитель)                                                                              (ФИО руководителя)             (подпись)                        (ФИО исполнителя, ответственного за        (подпись)            (телефон)</t>
  </si>
  <si>
    <t xml:space="preserve">                                          (ответственный исполнитель)                                                                  (ФИО руководителя)             (подпись)                        (ФИО исполнителя, ответственного за              (подпись)            (телефон)</t>
  </si>
  <si>
    <t xml:space="preserve">                                  (ответственный исполнитель)                                                                         (ФИО руководителя)          (подпись)                  (ФИО исполнителя, ответственного за                          (подпись)            (телефон)</t>
  </si>
  <si>
    <t>Средства были передвинуты с мероприятия "Реализация наказов избирателей депутатам Думы г.Югорска"для передачи в МБУ СШОР "Центр Югорского спорта"на дооборудование детской площадки по ул. Чкалова</t>
  </si>
  <si>
    <t>Оплачены работы по демонтажу новогодней ели и гирлянд, уборке аварийно-опасных деревьев и формированию крон деревьев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</si>
  <si>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12 октября 2020 год</t>
    </r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</si>
  <si>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1 октября 2020 года</t>
    </r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</si>
  <si>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Нимой П.С.</t>
    </r>
    <r>
      <rPr>
        <sz val="12"/>
        <color theme="1"/>
        <rFont val="Times New Roman"/>
        <family val="1"/>
        <charset val="204"/>
      </rPr>
      <t>/_____________/     Сметанина Екатерина Николаевна /____________/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</si>
  <si>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Произведена оплата по договору на проведение акарицидной обработки и барьерной дератизации  мест общего пользования</t>
  </si>
  <si>
    <t>Произведена оплата работ по благоустройству общественных территорий (Благоустройство мемориала "Защитникам Отечества и первопроходцам земли Югорской").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</si>
</sst>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2" fillId="0" borderId="0" xfId="0" applyFont="1" applyFill="1"/>
    <xf numFmtId="165" fontId="1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165" fontId="5" fillId="0" borderId="23" xfId="0" applyNumberFormat="1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165" fontId="13" fillId="0" borderId="15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5" fontId="16" fillId="0" borderId="15" xfId="0" applyNumberFormat="1" applyFont="1" applyFill="1" applyBorder="1" applyAlignment="1">
      <alignment horizontal="center" vertical="center" wrapText="1"/>
    </xf>
    <xf numFmtId="165" fontId="13" fillId="0" borderId="29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165" fontId="13" fillId="0" borderId="4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165" fontId="13" fillId="0" borderId="23" xfId="0" applyNumberFormat="1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165" fontId="16" fillId="0" borderId="39" xfId="0" applyNumberFormat="1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165" fontId="16" fillId="0" borderId="19" xfId="0" applyNumberFormat="1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23" xfId="1" applyNumberFormat="1" applyFont="1" applyFill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165" fontId="16" fillId="0" borderId="65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/>
    <xf numFmtId="165" fontId="8" fillId="0" borderId="0" xfId="0" applyNumberFormat="1" applyFont="1" applyFill="1"/>
    <xf numFmtId="0" fontId="13" fillId="0" borderId="2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13" fillId="0" borderId="20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3" fillId="0" borderId="7" xfId="0" applyFont="1" applyFill="1" applyBorder="1" applyAlignment="1">
      <alignment vertical="center" wrapText="1"/>
    </xf>
    <xf numFmtId="0" fontId="13" fillId="0" borderId="6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vertical="center" wrapText="1"/>
    </xf>
    <xf numFmtId="0" fontId="13" fillId="0" borderId="58" xfId="0" applyFont="1" applyFill="1" applyBorder="1" applyAlignment="1">
      <alignment vertical="center" wrapText="1"/>
    </xf>
    <xf numFmtId="0" fontId="13" fillId="0" borderId="63" xfId="0" applyFont="1" applyFill="1" applyBorder="1" applyAlignment="1">
      <alignment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18" fillId="0" borderId="15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6" xfId="0" applyFont="1" applyFill="1" applyBorder="1" applyAlignment="1">
      <alignment horizontal="center" vertical="center" wrapText="1"/>
    </xf>
    <xf numFmtId="165" fontId="18" fillId="0" borderId="20" xfId="0" applyNumberFormat="1" applyFont="1" applyFill="1" applyBorder="1" applyAlignment="1">
      <alignment horizontal="center" vertical="center" wrapText="1"/>
    </xf>
    <xf numFmtId="165" fontId="18" fillId="0" borderId="1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tabSelected="1" topLeftCell="A139" zoomScale="80" zoomScaleNormal="80" workbookViewId="0">
      <selection activeCell="H149" sqref="H149"/>
    </sheetView>
  </sheetViews>
  <sheetFormatPr defaultRowHeight="14.4" x14ac:dyDescent="0.3"/>
  <cols>
    <col min="1" max="1" width="6.5546875" style="1" customWidth="1"/>
    <col min="2" max="2" width="29.6640625" style="1" customWidth="1"/>
    <col min="3" max="3" width="17.109375" style="1" customWidth="1"/>
    <col min="4" max="4" width="14.33203125" style="1" customWidth="1"/>
    <col min="5" max="5" width="15.6640625" style="1" customWidth="1"/>
    <col min="6" max="6" width="13.44140625" style="1" customWidth="1"/>
    <col min="7" max="7" width="15.44140625" style="1" customWidth="1"/>
    <col min="8" max="8" width="14" style="1" customWidth="1"/>
    <col min="9" max="9" width="15.33203125" style="1" customWidth="1"/>
    <col min="10" max="10" width="24" style="1" customWidth="1"/>
    <col min="11" max="16384" width="8.88671875" style="1"/>
  </cols>
  <sheetData>
    <row r="1" spans="1:10" ht="15.6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6" x14ac:dyDescent="0.3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5.6" x14ac:dyDescent="0.3">
      <c r="A3" s="18"/>
      <c r="B3" s="18"/>
      <c r="C3" s="18"/>
      <c r="D3" s="158" t="s">
        <v>97</v>
      </c>
      <c r="E3" s="158"/>
      <c r="F3" s="158"/>
      <c r="G3" s="158"/>
      <c r="H3" s="18"/>
      <c r="I3" s="18"/>
      <c r="J3" s="18"/>
    </row>
    <row r="4" spans="1:10" ht="27.75" customHeight="1" x14ac:dyDescent="0.3">
      <c r="A4" s="160" t="s">
        <v>24</v>
      </c>
      <c r="B4" s="160"/>
      <c r="C4" s="160"/>
      <c r="D4" s="160"/>
      <c r="E4" s="3"/>
      <c r="F4" s="3"/>
      <c r="G4" s="3"/>
      <c r="H4" s="3"/>
      <c r="I4" s="3"/>
      <c r="J4" s="3"/>
    </row>
    <row r="5" spans="1:10" x14ac:dyDescent="0.3">
      <c r="A5" s="159" t="s">
        <v>60</v>
      </c>
      <c r="B5" s="159"/>
      <c r="C5" s="159"/>
      <c r="D5" s="159"/>
      <c r="E5" s="3"/>
      <c r="F5" s="3"/>
      <c r="G5" s="3"/>
      <c r="H5" s="3"/>
      <c r="I5" s="3"/>
      <c r="J5" s="3"/>
    </row>
    <row r="6" spans="1:10" ht="15" customHeight="1" x14ac:dyDescent="0.3">
      <c r="A6" s="39" t="s">
        <v>64</v>
      </c>
      <c r="B6" s="39"/>
      <c r="C6" s="39"/>
      <c r="D6" s="39"/>
      <c r="E6" s="3"/>
      <c r="F6" s="3"/>
      <c r="G6" s="3"/>
      <c r="H6" s="3"/>
      <c r="I6" s="3"/>
      <c r="J6" s="3"/>
    </row>
    <row r="7" spans="1:10" x14ac:dyDescent="0.3">
      <c r="A7" s="159" t="s">
        <v>61</v>
      </c>
      <c r="B7" s="159"/>
      <c r="C7" s="159"/>
      <c r="D7" s="159"/>
      <c r="E7" s="3"/>
      <c r="F7" s="3"/>
      <c r="G7" s="3"/>
      <c r="H7" s="3"/>
      <c r="I7" s="3"/>
      <c r="J7" s="3"/>
    </row>
    <row r="8" spans="1:10" ht="10.199999999999999" customHeight="1" x14ac:dyDescent="0.3">
      <c r="A8" s="19" t="s">
        <v>2</v>
      </c>
      <c r="B8" s="3"/>
      <c r="C8" s="3"/>
      <c r="D8" s="3"/>
      <c r="E8" s="3"/>
      <c r="F8" s="3"/>
      <c r="G8" s="20"/>
      <c r="H8" s="3"/>
      <c r="I8" s="3"/>
      <c r="J8" s="3"/>
    </row>
    <row r="9" spans="1:10" ht="27.75" customHeight="1" x14ac:dyDescent="0.3">
      <c r="A9" s="171" t="s">
        <v>65</v>
      </c>
      <c r="B9" s="168" t="s">
        <v>66</v>
      </c>
      <c r="C9" s="168" t="s">
        <v>20</v>
      </c>
      <c r="D9" s="168" t="s">
        <v>3</v>
      </c>
      <c r="E9" s="168" t="s">
        <v>4</v>
      </c>
      <c r="F9" s="174" t="s">
        <v>5</v>
      </c>
      <c r="G9" s="161" t="s">
        <v>15</v>
      </c>
      <c r="H9" s="167" t="s">
        <v>6</v>
      </c>
      <c r="I9" s="168"/>
      <c r="J9" s="169" t="s">
        <v>22</v>
      </c>
    </row>
    <row r="10" spans="1:10" ht="35.25" customHeight="1" x14ac:dyDescent="0.3">
      <c r="A10" s="172"/>
      <c r="B10" s="173"/>
      <c r="C10" s="173"/>
      <c r="D10" s="173"/>
      <c r="E10" s="173"/>
      <c r="F10" s="175"/>
      <c r="G10" s="162"/>
      <c r="H10" s="6" t="s">
        <v>7</v>
      </c>
      <c r="I10" s="78" t="s">
        <v>8</v>
      </c>
      <c r="J10" s="170"/>
    </row>
    <row r="11" spans="1:10" ht="46.95" customHeight="1" x14ac:dyDescent="0.3">
      <c r="A11" s="172"/>
      <c r="B11" s="173"/>
      <c r="C11" s="173"/>
      <c r="D11" s="173"/>
      <c r="E11" s="173"/>
      <c r="F11" s="175"/>
      <c r="G11" s="163"/>
      <c r="H11" s="6" t="s">
        <v>21</v>
      </c>
      <c r="I11" s="78" t="s">
        <v>9</v>
      </c>
      <c r="J11" s="170"/>
    </row>
    <row r="12" spans="1:10" x14ac:dyDescent="0.3">
      <c r="A12" s="77">
        <v>1</v>
      </c>
      <c r="B12" s="78">
        <v>2</v>
      </c>
      <c r="C12" s="78">
        <v>3</v>
      </c>
      <c r="D12" s="78">
        <v>4</v>
      </c>
      <c r="E12" s="78">
        <v>5</v>
      </c>
      <c r="F12" s="78">
        <v>6</v>
      </c>
      <c r="G12" s="10">
        <v>7</v>
      </c>
      <c r="H12" s="78">
        <v>8</v>
      </c>
      <c r="I12" s="78">
        <v>9</v>
      </c>
      <c r="J12" s="76">
        <v>10</v>
      </c>
    </row>
    <row r="13" spans="1:10" ht="15.6" customHeight="1" x14ac:dyDescent="0.3">
      <c r="A13" s="16"/>
      <c r="B13" s="164" t="s">
        <v>25</v>
      </c>
      <c r="C13" s="165"/>
      <c r="D13" s="165"/>
      <c r="E13" s="165"/>
      <c r="F13" s="165"/>
      <c r="G13" s="165"/>
      <c r="H13" s="165"/>
      <c r="I13" s="165"/>
      <c r="J13" s="166"/>
    </row>
    <row r="14" spans="1:10" ht="25.95" customHeight="1" x14ac:dyDescent="0.3">
      <c r="A14" s="96" t="s">
        <v>26</v>
      </c>
      <c r="B14" s="96" t="s">
        <v>67</v>
      </c>
      <c r="C14" s="187" t="s">
        <v>16</v>
      </c>
      <c r="D14" s="26" t="s">
        <v>19</v>
      </c>
      <c r="E14" s="28">
        <f>E15+E16</f>
        <v>12924.7</v>
      </c>
      <c r="F14" s="28">
        <f>F15+F16</f>
        <v>12924.7</v>
      </c>
      <c r="G14" s="28">
        <f>G15+G16</f>
        <v>8541.0941600000006</v>
      </c>
      <c r="H14" s="28">
        <f>G14-F14</f>
        <v>-4383.6058400000002</v>
      </c>
      <c r="I14" s="28">
        <f>G14/F14*100</f>
        <v>66.083500274667884</v>
      </c>
      <c r="J14" s="186" t="s">
        <v>62</v>
      </c>
    </row>
    <row r="15" spans="1:10" ht="44.4" customHeight="1" x14ac:dyDescent="0.3">
      <c r="A15" s="97"/>
      <c r="B15" s="97"/>
      <c r="C15" s="188"/>
      <c r="D15" s="24" t="s">
        <v>11</v>
      </c>
      <c r="E15" s="25">
        <v>0</v>
      </c>
      <c r="F15" s="25">
        <v>0</v>
      </c>
      <c r="G15" s="25">
        <v>0</v>
      </c>
      <c r="H15" s="5">
        <f t="shared" ref="H15:H16" si="0">G15-F15</f>
        <v>0</v>
      </c>
      <c r="I15" s="21">
        <v>0</v>
      </c>
      <c r="J15" s="186"/>
    </row>
    <row r="16" spans="1:10" ht="33" customHeight="1" x14ac:dyDescent="0.3">
      <c r="A16" s="97"/>
      <c r="B16" s="97"/>
      <c r="C16" s="188"/>
      <c r="D16" s="24" t="s">
        <v>12</v>
      </c>
      <c r="E16" s="25">
        <v>12924.7</v>
      </c>
      <c r="F16" s="25">
        <v>12924.7</v>
      </c>
      <c r="G16" s="25">
        <f>8541094.16/1000</f>
        <v>8541.0941600000006</v>
      </c>
      <c r="H16" s="5">
        <f t="shared" si="0"/>
        <v>-4383.6058400000002</v>
      </c>
      <c r="I16" s="21">
        <f>G16/F16*100</f>
        <v>66.083500274667884</v>
      </c>
      <c r="J16" s="186"/>
    </row>
    <row r="17" spans="1:10" ht="25.95" customHeight="1" x14ac:dyDescent="0.3">
      <c r="A17" s="96" t="s">
        <v>27</v>
      </c>
      <c r="B17" s="96" t="s">
        <v>68</v>
      </c>
      <c r="C17" s="187" t="s">
        <v>16</v>
      </c>
      <c r="D17" s="26" t="s">
        <v>19</v>
      </c>
      <c r="E17" s="28">
        <f>E18+E19</f>
        <v>0</v>
      </c>
      <c r="F17" s="28">
        <f t="shared" ref="F17:I17" si="1">F18+F19</f>
        <v>0</v>
      </c>
      <c r="G17" s="28">
        <f t="shared" si="1"/>
        <v>0</v>
      </c>
      <c r="H17" s="28">
        <f t="shared" ref="H17:H34" si="2">G17-F17</f>
        <v>0</v>
      </c>
      <c r="I17" s="28">
        <f t="shared" si="1"/>
        <v>0</v>
      </c>
      <c r="J17" s="181"/>
    </row>
    <row r="18" spans="1:10" ht="42.6" customHeight="1" x14ac:dyDescent="0.3">
      <c r="A18" s="97"/>
      <c r="B18" s="97"/>
      <c r="C18" s="188"/>
      <c r="D18" s="64" t="s">
        <v>11</v>
      </c>
      <c r="E18" s="25">
        <v>0</v>
      </c>
      <c r="F18" s="25">
        <v>0</v>
      </c>
      <c r="G18" s="25">
        <v>0</v>
      </c>
      <c r="H18" s="5">
        <f t="shared" si="2"/>
        <v>0</v>
      </c>
      <c r="I18" s="5">
        <v>0</v>
      </c>
      <c r="J18" s="182"/>
    </row>
    <row r="19" spans="1:10" ht="33.6" customHeight="1" x14ac:dyDescent="0.3">
      <c r="A19" s="97"/>
      <c r="B19" s="97"/>
      <c r="C19" s="188"/>
      <c r="D19" s="29" t="s">
        <v>12</v>
      </c>
      <c r="E19" s="40">
        <v>0</v>
      </c>
      <c r="F19" s="40">
        <v>0</v>
      </c>
      <c r="G19" s="40">
        <v>0</v>
      </c>
      <c r="H19" s="5">
        <f t="shared" si="2"/>
        <v>0</v>
      </c>
      <c r="I19" s="5">
        <v>0</v>
      </c>
      <c r="J19" s="182"/>
    </row>
    <row r="20" spans="1:10" ht="27" customHeight="1" x14ac:dyDescent="0.3">
      <c r="A20" s="151" t="s">
        <v>28</v>
      </c>
      <c r="B20" s="151" t="s">
        <v>69</v>
      </c>
      <c r="C20" s="187" t="s">
        <v>16</v>
      </c>
      <c r="D20" s="26" t="s">
        <v>19</v>
      </c>
      <c r="E20" s="28">
        <f>E21+E22</f>
        <v>8100</v>
      </c>
      <c r="F20" s="28">
        <f>F21+F22</f>
        <v>8100</v>
      </c>
      <c r="G20" s="28">
        <f>G21+G22</f>
        <v>4720.4933200000005</v>
      </c>
      <c r="H20" s="28">
        <f t="shared" si="2"/>
        <v>-3379.5066799999995</v>
      </c>
      <c r="I20" s="28">
        <f>G20/F20*100</f>
        <v>58.277695308641988</v>
      </c>
      <c r="J20" s="183" t="s">
        <v>88</v>
      </c>
    </row>
    <row r="21" spans="1:10" ht="48" customHeight="1" x14ac:dyDescent="0.3">
      <c r="A21" s="151"/>
      <c r="B21" s="151"/>
      <c r="C21" s="188"/>
      <c r="D21" s="64" t="s">
        <v>11</v>
      </c>
      <c r="E21" s="25">
        <v>0</v>
      </c>
      <c r="F21" s="25">
        <v>0</v>
      </c>
      <c r="G21" s="25">
        <v>0</v>
      </c>
      <c r="H21" s="5">
        <f t="shared" si="2"/>
        <v>0</v>
      </c>
      <c r="I21" s="5">
        <v>0</v>
      </c>
      <c r="J21" s="184"/>
    </row>
    <row r="22" spans="1:10" ht="52.2" customHeight="1" x14ac:dyDescent="0.3">
      <c r="A22" s="151"/>
      <c r="B22" s="151"/>
      <c r="C22" s="189"/>
      <c r="D22" s="29" t="s">
        <v>12</v>
      </c>
      <c r="E22" s="40">
        <v>8100</v>
      </c>
      <c r="F22" s="40">
        <f>2100+1000+5000</f>
        <v>8100</v>
      </c>
      <c r="G22" s="40">
        <f>(105.19+4720388.13)/1000</f>
        <v>4720.4933200000005</v>
      </c>
      <c r="H22" s="5">
        <f t="shared" si="2"/>
        <v>-3379.5066799999995</v>
      </c>
      <c r="I22" s="5">
        <f>G22/F22*100</f>
        <v>58.277695308641988</v>
      </c>
      <c r="J22" s="185"/>
    </row>
    <row r="23" spans="1:10" ht="28.95" customHeight="1" x14ac:dyDescent="0.3">
      <c r="A23" s="151"/>
      <c r="B23" s="151"/>
      <c r="C23" s="190" t="s">
        <v>17</v>
      </c>
      <c r="D23" s="65" t="s">
        <v>19</v>
      </c>
      <c r="E23" s="27">
        <f>E24+E25</f>
        <v>1822</v>
      </c>
      <c r="F23" s="27">
        <f t="shared" ref="F23:I23" si="3">F24+F25</f>
        <v>1822</v>
      </c>
      <c r="G23" s="27">
        <f t="shared" si="3"/>
        <v>0</v>
      </c>
      <c r="H23" s="27">
        <f t="shared" si="2"/>
        <v>-1822</v>
      </c>
      <c r="I23" s="27">
        <f t="shared" si="3"/>
        <v>0</v>
      </c>
      <c r="J23" s="183"/>
    </row>
    <row r="24" spans="1:10" ht="54" customHeight="1" x14ac:dyDescent="0.3">
      <c r="A24" s="151"/>
      <c r="B24" s="151"/>
      <c r="C24" s="188"/>
      <c r="D24" s="24" t="s">
        <v>11</v>
      </c>
      <c r="E24" s="5">
        <v>0</v>
      </c>
      <c r="F24" s="5">
        <v>0</v>
      </c>
      <c r="G24" s="5">
        <v>0</v>
      </c>
      <c r="H24" s="5">
        <f t="shared" si="2"/>
        <v>0</v>
      </c>
      <c r="I24" s="5">
        <v>0</v>
      </c>
      <c r="J24" s="184"/>
    </row>
    <row r="25" spans="1:10" ht="51" customHeight="1" x14ac:dyDescent="0.3">
      <c r="A25" s="151"/>
      <c r="B25" s="151"/>
      <c r="C25" s="189"/>
      <c r="D25" s="29" t="s">
        <v>12</v>
      </c>
      <c r="E25" s="40">
        <v>1822</v>
      </c>
      <c r="F25" s="40">
        <v>1822</v>
      </c>
      <c r="G25" s="40">
        <v>0</v>
      </c>
      <c r="H25" s="5">
        <f t="shared" si="2"/>
        <v>-1822</v>
      </c>
      <c r="I25" s="5">
        <v>0</v>
      </c>
      <c r="J25" s="185"/>
    </row>
    <row r="26" spans="1:10" ht="30.6" customHeight="1" x14ac:dyDescent="0.3">
      <c r="A26" s="96"/>
      <c r="B26" s="96" t="s">
        <v>70</v>
      </c>
      <c r="C26" s="190" t="s">
        <v>10</v>
      </c>
      <c r="D26" s="65" t="s">
        <v>19</v>
      </c>
      <c r="E26" s="27">
        <f>E27+E28</f>
        <v>9922</v>
      </c>
      <c r="F26" s="27">
        <f t="shared" ref="F26:G26" si="4">F27+F28</f>
        <v>9922</v>
      </c>
      <c r="G26" s="27">
        <f t="shared" si="4"/>
        <v>4720.4933200000005</v>
      </c>
      <c r="H26" s="27">
        <f t="shared" si="2"/>
        <v>-5201.5066799999995</v>
      </c>
      <c r="I26" s="27">
        <f>G26/F26*100</f>
        <v>47.576026204394282</v>
      </c>
      <c r="J26" s="31" t="s">
        <v>10</v>
      </c>
    </row>
    <row r="27" spans="1:10" ht="44.4" customHeight="1" x14ac:dyDescent="0.3">
      <c r="A27" s="97"/>
      <c r="B27" s="97"/>
      <c r="C27" s="188"/>
      <c r="D27" s="24" t="s">
        <v>11</v>
      </c>
      <c r="E27" s="25">
        <f>E21+E24</f>
        <v>0</v>
      </c>
      <c r="F27" s="25">
        <f t="shared" ref="F27:G27" si="5">F21+F24</f>
        <v>0</v>
      </c>
      <c r="G27" s="25">
        <f t="shared" si="5"/>
        <v>0</v>
      </c>
      <c r="H27" s="25">
        <f t="shared" si="2"/>
        <v>0</v>
      </c>
      <c r="I27" s="21">
        <v>0</v>
      </c>
      <c r="J27" s="31" t="s">
        <v>10</v>
      </c>
    </row>
    <row r="28" spans="1:10" ht="36" customHeight="1" x14ac:dyDescent="0.3">
      <c r="A28" s="157"/>
      <c r="B28" s="157"/>
      <c r="C28" s="191"/>
      <c r="D28" s="29" t="s">
        <v>12</v>
      </c>
      <c r="E28" s="25">
        <f>E22+E25</f>
        <v>9922</v>
      </c>
      <c r="F28" s="25">
        <f t="shared" ref="F28:G28" si="6">F22+F25</f>
        <v>9922</v>
      </c>
      <c r="G28" s="25">
        <f t="shared" si="6"/>
        <v>4720.4933200000005</v>
      </c>
      <c r="H28" s="25">
        <f t="shared" si="2"/>
        <v>-5201.5066799999995</v>
      </c>
      <c r="I28" s="21">
        <f>G28/F28*100</f>
        <v>47.576026204394282</v>
      </c>
      <c r="J28" s="31" t="s">
        <v>10</v>
      </c>
    </row>
    <row r="29" spans="1:10" ht="27.6" customHeight="1" x14ac:dyDescent="0.3">
      <c r="A29" s="96" t="s">
        <v>29</v>
      </c>
      <c r="B29" s="96" t="s">
        <v>71</v>
      </c>
      <c r="C29" s="187" t="s">
        <v>16</v>
      </c>
      <c r="D29" s="26" t="s">
        <v>19</v>
      </c>
      <c r="E29" s="28">
        <f>E30+E31</f>
        <v>111151.1</v>
      </c>
      <c r="F29" s="28">
        <f>F30+F31</f>
        <v>111151.08195000001</v>
      </c>
      <c r="G29" s="28">
        <f>G30+G31</f>
        <v>82828.713899999988</v>
      </c>
      <c r="H29" s="28">
        <f t="shared" si="2"/>
        <v>-28322.368050000019</v>
      </c>
      <c r="I29" s="28">
        <f>G29/F29*100</f>
        <v>74.519035214843427</v>
      </c>
      <c r="J29" s="186" t="s">
        <v>23</v>
      </c>
    </row>
    <row r="30" spans="1:10" ht="44.4" customHeight="1" x14ac:dyDescent="0.3">
      <c r="A30" s="97"/>
      <c r="B30" s="97"/>
      <c r="C30" s="188"/>
      <c r="D30" s="64" t="s">
        <v>11</v>
      </c>
      <c r="E30" s="25">
        <v>0</v>
      </c>
      <c r="F30" s="25">
        <v>0</v>
      </c>
      <c r="G30" s="25">
        <v>0</v>
      </c>
      <c r="H30" s="5">
        <f t="shared" si="2"/>
        <v>0</v>
      </c>
      <c r="I30" s="21">
        <v>0</v>
      </c>
      <c r="J30" s="186"/>
    </row>
    <row r="31" spans="1:10" ht="31.2" customHeight="1" x14ac:dyDescent="0.3">
      <c r="A31" s="97"/>
      <c r="B31" s="97"/>
      <c r="C31" s="188"/>
      <c r="D31" s="29" t="s">
        <v>12</v>
      </c>
      <c r="E31" s="40">
        <v>111151.1</v>
      </c>
      <c r="F31" s="40">
        <f>(90519100+4599159.17+6554200+1100000+4650900+3727722.78)/1000</f>
        <v>111151.08195000001</v>
      </c>
      <c r="G31" s="40">
        <f>(65951422.65+4599155.9+6139486.47+2410926.1+3727722.78)/1000</f>
        <v>82828.713899999988</v>
      </c>
      <c r="H31" s="5">
        <f t="shared" si="2"/>
        <v>-28322.368050000019</v>
      </c>
      <c r="I31" s="21">
        <f>G31/F31*100</f>
        <v>74.519035214843427</v>
      </c>
      <c r="J31" s="186"/>
    </row>
    <row r="32" spans="1:10" ht="29.4" customHeight="1" x14ac:dyDescent="0.3">
      <c r="A32" s="178"/>
      <c r="B32" s="107" t="s">
        <v>30</v>
      </c>
      <c r="C32" s="99"/>
      <c r="D32" s="54" t="s">
        <v>19</v>
      </c>
      <c r="E32" s="28">
        <f>E14+E17+E20+E23+E29</f>
        <v>133997.80000000002</v>
      </c>
      <c r="F32" s="28">
        <f t="shared" ref="F32:G32" si="7">F14+F17+F20+F23+F29</f>
        <v>133997.78195</v>
      </c>
      <c r="G32" s="28">
        <f t="shared" si="7"/>
        <v>96090.30137999999</v>
      </c>
      <c r="H32" s="28">
        <f t="shared" si="2"/>
        <v>-37907.480570000014</v>
      </c>
      <c r="I32" s="28">
        <f>G32/F32*100</f>
        <v>71.710367128207523</v>
      </c>
      <c r="J32" s="50" t="s">
        <v>10</v>
      </c>
    </row>
    <row r="33" spans="1:10" ht="45" customHeight="1" x14ac:dyDescent="0.3">
      <c r="A33" s="179"/>
      <c r="B33" s="108"/>
      <c r="C33" s="101"/>
      <c r="D33" s="30" t="s">
        <v>11</v>
      </c>
      <c r="E33" s="25">
        <f>E15+E18+E21+E24+E30</f>
        <v>0</v>
      </c>
      <c r="F33" s="25">
        <f t="shared" ref="F33:I33" si="8">F15+F18+F21+F24+F30</f>
        <v>0</v>
      </c>
      <c r="G33" s="25">
        <f t="shared" si="8"/>
        <v>0</v>
      </c>
      <c r="H33" s="25">
        <f t="shared" si="2"/>
        <v>0</v>
      </c>
      <c r="I33" s="25">
        <f t="shared" si="8"/>
        <v>0</v>
      </c>
      <c r="J33" s="31" t="s">
        <v>10</v>
      </c>
    </row>
    <row r="34" spans="1:10" ht="28.95" customHeight="1" x14ac:dyDescent="0.3">
      <c r="A34" s="180"/>
      <c r="B34" s="109"/>
      <c r="C34" s="103"/>
      <c r="D34" s="72" t="s">
        <v>12</v>
      </c>
      <c r="E34" s="11">
        <f>E16+E19+E22+E25+E31</f>
        <v>133997.80000000002</v>
      </c>
      <c r="F34" s="11">
        <f t="shared" ref="F34:G34" si="9">F16+F19+F22+F25+F31</f>
        <v>133997.78195</v>
      </c>
      <c r="G34" s="11">
        <f t="shared" si="9"/>
        <v>96090.30137999999</v>
      </c>
      <c r="H34" s="11">
        <f t="shared" si="2"/>
        <v>-37907.480570000014</v>
      </c>
      <c r="I34" s="11">
        <f>G34/F34*100</f>
        <v>71.710367128207523</v>
      </c>
      <c r="J34" s="31" t="s">
        <v>10</v>
      </c>
    </row>
    <row r="35" spans="1:10" ht="19.2" customHeight="1" x14ac:dyDescent="0.3">
      <c r="A35" s="126" t="s">
        <v>13</v>
      </c>
      <c r="B35" s="127"/>
      <c r="C35" s="127"/>
      <c r="D35" s="127"/>
      <c r="E35" s="127"/>
      <c r="F35" s="127"/>
      <c r="G35" s="127"/>
      <c r="H35" s="127"/>
      <c r="I35" s="127"/>
      <c r="J35" s="128"/>
    </row>
    <row r="36" spans="1:10" ht="19.2" customHeight="1" x14ac:dyDescent="0.3">
      <c r="A36" s="125"/>
      <c r="B36" s="155"/>
      <c r="C36" s="125" t="s">
        <v>16</v>
      </c>
      <c r="D36" s="74" t="s">
        <v>19</v>
      </c>
      <c r="E36" s="12">
        <f>E14+E17+E20+E29</f>
        <v>132175.80000000002</v>
      </c>
      <c r="F36" s="12">
        <f t="shared" ref="F36:G36" si="10">F14+F17+F20+F29</f>
        <v>132175.78195</v>
      </c>
      <c r="G36" s="12">
        <f t="shared" si="10"/>
        <v>96090.30137999999</v>
      </c>
      <c r="H36" s="12">
        <f t="shared" ref="H36:H41" si="11">G36-F36</f>
        <v>-36085.480570000014</v>
      </c>
      <c r="I36" s="12">
        <f>G36/F36*100</f>
        <v>72.698871126292573</v>
      </c>
      <c r="J36" s="75" t="s">
        <v>10</v>
      </c>
    </row>
    <row r="37" spans="1:10" ht="42" customHeight="1" x14ac:dyDescent="0.3">
      <c r="A37" s="125"/>
      <c r="B37" s="131"/>
      <c r="C37" s="125"/>
      <c r="D37" s="62" t="s">
        <v>11</v>
      </c>
      <c r="E37" s="32">
        <f>E15+E18+E21+E30</f>
        <v>0</v>
      </c>
      <c r="F37" s="32">
        <f t="shared" ref="F37:I37" si="12">F15+F18+F21+F30</f>
        <v>0</v>
      </c>
      <c r="G37" s="32">
        <f t="shared" si="12"/>
        <v>0</v>
      </c>
      <c r="H37" s="32">
        <f t="shared" si="11"/>
        <v>0</v>
      </c>
      <c r="I37" s="32">
        <f t="shared" si="12"/>
        <v>0</v>
      </c>
      <c r="J37" s="63" t="s">
        <v>10</v>
      </c>
    </row>
    <row r="38" spans="1:10" ht="35.4" customHeight="1" x14ac:dyDescent="0.3">
      <c r="A38" s="125"/>
      <c r="B38" s="131"/>
      <c r="C38" s="125"/>
      <c r="D38" s="61" t="s">
        <v>12</v>
      </c>
      <c r="E38" s="32">
        <f>E16+E19+E22+E31</f>
        <v>132175.80000000002</v>
      </c>
      <c r="F38" s="32">
        <f t="shared" ref="F38" si="13">F16+F19+F22+F31</f>
        <v>132175.78195</v>
      </c>
      <c r="G38" s="32">
        <f>G16+G19+G22+G31</f>
        <v>96090.30137999999</v>
      </c>
      <c r="H38" s="32">
        <f t="shared" si="11"/>
        <v>-36085.480570000014</v>
      </c>
      <c r="I38" s="32">
        <f>G38/F38*100</f>
        <v>72.698871126292573</v>
      </c>
      <c r="J38" s="22" t="s">
        <v>10</v>
      </c>
    </row>
    <row r="39" spans="1:10" ht="21.6" customHeight="1" x14ac:dyDescent="0.3">
      <c r="A39" s="125"/>
      <c r="B39" s="131"/>
      <c r="C39" s="155" t="s">
        <v>17</v>
      </c>
      <c r="D39" s="75" t="s">
        <v>19</v>
      </c>
      <c r="E39" s="12">
        <f>E23</f>
        <v>1822</v>
      </c>
      <c r="F39" s="12">
        <f t="shared" ref="F39:I39" si="14">F23</f>
        <v>1822</v>
      </c>
      <c r="G39" s="12">
        <f t="shared" si="14"/>
        <v>0</v>
      </c>
      <c r="H39" s="12">
        <f t="shared" si="11"/>
        <v>-1822</v>
      </c>
      <c r="I39" s="12">
        <f t="shared" si="14"/>
        <v>0</v>
      </c>
      <c r="J39" s="80" t="s">
        <v>10</v>
      </c>
    </row>
    <row r="40" spans="1:10" ht="40.950000000000003" customHeight="1" x14ac:dyDescent="0.3">
      <c r="A40" s="125"/>
      <c r="B40" s="131"/>
      <c r="C40" s="131"/>
      <c r="D40" s="33" t="s">
        <v>11</v>
      </c>
      <c r="E40" s="32">
        <f>E27</f>
        <v>0</v>
      </c>
      <c r="F40" s="32">
        <f t="shared" ref="F40:I40" si="15">F27</f>
        <v>0</v>
      </c>
      <c r="G40" s="32">
        <f t="shared" si="15"/>
        <v>0</v>
      </c>
      <c r="H40" s="32">
        <f t="shared" si="11"/>
        <v>0</v>
      </c>
      <c r="I40" s="32">
        <f t="shared" si="15"/>
        <v>0</v>
      </c>
      <c r="J40" s="60" t="s">
        <v>10</v>
      </c>
    </row>
    <row r="41" spans="1:10" ht="33.6" customHeight="1" x14ac:dyDescent="0.3">
      <c r="A41" s="125"/>
      <c r="B41" s="137"/>
      <c r="C41" s="137"/>
      <c r="D41" s="29" t="s">
        <v>12</v>
      </c>
      <c r="E41" s="40">
        <f>E25</f>
        <v>1822</v>
      </c>
      <c r="F41" s="40">
        <f t="shared" ref="F41:I41" si="16">F25</f>
        <v>1822</v>
      </c>
      <c r="G41" s="40">
        <f t="shared" si="16"/>
        <v>0</v>
      </c>
      <c r="H41" s="40">
        <f t="shared" si="11"/>
        <v>-1822</v>
      </c>
      <c r="I41" s="40">
        <f t="shared" si="16"/>
        <v>0</v>
      </c>
      <c r="J41" s="22" t="s">
        <v>10</v>
      </c>
    </row>
    <row r="42" spans="1:10" ht="22.2" customHeight="1" x14ac:dyDescent="0.3">
      <c r="A42" s="104" t="s">
        <v>31</v>
      </c>
      <c r="B42" s="105"/>
      <c r="C42" s="105"/>
      <c r="D42" s="105"/>
      <c r="E42" s="105"/>
      <c r="F42" s="105"/>
      <c r="G42" s="105"/>
      <c r="H42" s="105"/>
      <c r="I42" s="105"/>
      <c r="J42" s="106"/>
    </row>
    <row r="43" spans="1:10" ht="24" customHeight="1" x14ac:dyDescent="0.3">
      <c r="A43" s="96" t="s">
        <v>32</v>
      </c>
      <c r="B43" s="93" t="s">
        <v>72</v>
      </c>
      <c r="C43" s="93" t="s">
        <v>33</v>
      </c>
      <c r="D43" s="79" t="s">
        <v>19</v>
      </c>
      <c r="E43" s="34">
        <f>E44+E45</f>
        <v>0</v>
      </c>
      <c r="F43" s="34">
        <f t="shared" ref="F43:I43" si="17">F44+F45</f>
        <v>0</v>
      </c>
      <c r="G43" s="34">
        <f t="shared" si="17"/>
        <v>0</v>
      </c>
      <c r="H43" s="34">
        <f t="shared" ref="H43:H48" si="18">G43-F43</f>
        <v>0</v>
      </c>
      <c r="I43" s="34">
        <f t="shared" si="17"/>
        <v>0</v>
      </c>
      <c r="J43" s="148"/>
    </row>
    <row r="44" spans="1:10" ht="42.6" customHeight="1" x14ac:dyDescent="0.3">
      <c r="A44" s="97"/>
      <c r="B44" s="94"/>
      <c r="C44" s="94"/>
      <c r="D44" s="73" t="s">
        <v>11</v>
      </c>
      <c r="E44" s="15">
        <v>0</v>
      </c>
      <c r="F44" s="15">
        <v>0</v>
      </c>
      <c r="G44" s="15">
        <v>0</v>
      </c>
      <c r="H44" s="15">
        <f t="shared" si="18"/>
        <v>0</v>
      </c>
      <c r="I44" s="15">
        <v>0</v>
      </c>
      <c r="J44" s="149"/>
    </row>
    <row r="45" spans="1:10" ht="25.95" customHeight="1" x14ac:dyDescent="0.3">
      <c r="A45" s="157"/>
      <c r="B45" s="95"/>
      <c r="C45" s="95"/>
      <c r="D45" s="72" t="s">
        <v>12</v>
      </c>
      <c r="E45" s="11">
        <v>0</v>
      </c>
      <c r="F45" s="11">
        <v>0</v>
      </c>
      <c r="G45" s="11">
        <v>0</v>
      </c>
      <c r="H45" s="11">
        <f t="shared" si="18"/>
        <v>0</v>
      </c>
      <c r="I45" s="11">
        <v>0</v>
      </c>
      <c r="J45" s="150"/>
    </row>
    <row r="46" spans="1:10" ht="23.4" customHeight="1" x14ac:dyDescent="0.3">
      <c r="A46" s="100"/>
      <c r="B46" s="98" t="s">
        <v>73</v>
      </c>
      <c r="C46" s="99"/>
      <c r="D46" s="75" t="s">
        <v>19</v>
      </c>
      <c r="E46" s="12">
        <f>E43</f>
        <v>0</v>
      </c>
      <c r="F46" s="12">
        <f t="shared" ref="F46:I46" si="19">F43</f>
        <v>0</v>
      </c>
      <c r="G46" s="12">
        <f t="shared" si="19"/>
        <v>0</v>
      </c>
      <c r="H46" s="12">
        <f t="shared" si="18"/>
        <v>0</v>
      </c>
      <c r="I46" s="12">
        <f t="shared" si="19"/>
        <v>0</v>
      </c>
      <c r="J46" s="75" t="s">
        <v>10</v>
      </c>
    </row>
    <row r="47" spans="1:10" ht="43.2" customHeight="1" x14ac:dyDescent="0.3">
      <c r="A47" s="100"/>
      <c r="B47" s="100"/>
      <c r="C47" s="101"/>
      <c r="D47" s="72" t="s">
        <v>11</v>
      </c>
      <c r="E47" s="11">
        <f>E44</f>
        <v>0</v>
      </c>
      <c r="F47" s="11">
        <f t="shared" ref="F47:G47" si="20">F44</f>
        <v>0</v>
      </c>
      <c r="G47" s="11">
        <f t="shared" si="20"/>
        <v>0</v>
      </c>
      <c r="H47" s="11">
        <f t="shared" si="18"/>
        <v>0</v>
      </c>
      <c r="I47" s="11">
        <f>I44</f>
        <v>0</v>
      </c>
      <c r="J47" s="72" t="s">
        <v>10</v>
      </c>
    </row>
    <row r="48" spans="1:10" ht="33" customHeight="1" x14ac:dyDescent="0.3">
      <c r="A48" s="102"/>
      <c r="B48" s="102"/>
      <c r="C48" s="103"/>
      <c r="D48" s="72" t="s">
        <v>12</v>
      </c>
      <c r="E48" s="11">
        <f>E45</f>
        <v>0</v>
      </c>
      <c r="F48" s="11">
        <f t="shared" ref="F48:I48" si="21">F45</f>
        <v>0</v>
      </c>
      <c r="G48" s="11">
        <f t="shared" si="21"/>
        <v>0</v>
      </c>
      <c r="H48" s="11">
        <f t="shared" si="18"/>
        <v>0</v>
      </c>
      <c r="I48" s="11">
        <f t="shared" si="21"/>
        <v>0</v>
      </c>
      <c r="J48" s="72" t="s">
        <v>10</v>
      </c>
    </row>
    <row r="49" spans="1:13" ht="27.6" customHeight="1" x14ac:dyDescent="0.3">
      <c r="A49" s="104" t="s">
        <v>34</v>
      </c>
      <c r="B49" s="105"/>
      <c r="C49" s="105"/>
      <c r="D49" s="105"/>
      <c r="E49" s="105"/>
      <c r="F49" s="105"/>
      <c r="G49" s="105"/>
      <c r="H49" s="105"/>
      <c r="I49" s="105"/>
      <c r="J49" s="106"/>
    </row>
    <row r="50" spans="1:13" ht="25.95" customHeight="1" x14ac:dyDescent="0.3">
      <c r="A50" s="157" t="s">
        <v>35</v>
      </c>
      <c r="B50" s="95" t="s">
        <v>74</v>
      </c>
      <c r="C50" s="95" t="s">
        <v>16</v>
      </c>
      <c r="D50" s="79" t="s">
        <v>19</v>
      </c>
      <c r="E50" s="34">
        <f>E51+E52</f>
        <v>15260.7</v>
      </c>
      <c r="F50" s="34">
        <f t="shared" ref="F50:G50" si="22">F51+F52</f>
        <v>15260.74906</v>
      </c>
      <c r="G50" s="34">
        <f t="shared" si="22"/>
        <v>9137.9538900000007</v>
      </c>
      <c r="H50" s="34">
        <f>G50-F50</f>
        <v>-6122.7951699999994</v>
      </c>
      <c r="I50" s="34">
        <f>G50/F50*100</f>
        <v>59.878803157516835</v>
      </c>
      <c r="J50" s="176" t="s">
        <v>89</v>
      </c>
    </row>
    <row r="51" spans="1:13" ht="45.6" customHeight="1" x14ac:dyDescent="0.3">
      <c r="A51" s="151"/>
      <c r="B51" s="125"/>
      <c r="C51" s="125"/>
      <c r="D51" s="73" t="s">
        <v>11</v>
      </c>
      <c r="E51" s="15">
        <v>0</v>
      </c>
      <c r="F51" s="15">
        <v>0</v>
      </c>
      <c r="G51" s="15">
        <v>0</v>
      </c>
      <c r="H51" s="35">
        <f>G51-F51</f>
        <v>0</v>
      </c>
      <c r="I51" s="11">
        <v>0</v>
      </c>
      <c r="J51" s="177"/>
    </row>
    <row r="52" spans="1:13" ht="99.6" customHeight="1" x14ac:dyDescent="0.3">
      <c r="A52" s="151"/>
      <c r="B52" s="125"/>
      <c r="C52" s="125"/>
      <c r="D52" s="73" t="s">
        <v>12</v>
      </c>
      <c r="E52" s="15">
        <v>15260.7</v>
      </c>
      <c r="F52" s="15">
        <f>(1100000+9160749.06+5000000)/1000</f>
        <v>15260.74906</v>
      </c>
      <c r="G52" s="15">
        <f>(65611+5250948.88+3821394.01)/1000</f>
        <v>9137.9538900000007</v>
      </c>
      <c r="H52" s="11">
        <f>G52-F52</f>
        <v>-6122.7951699999994</v>
      </c>
      <c r="I52" s="11">
        <f>G52/F52*100</f>
        <v>59.878803157516835</v>
      </c>
      <c r="J52" s="177"/>
    </row>
    <row r="53" spans="1:13" ht="30.6" customHeight="1" x14ac:dyDescent="0.3">
      <c r="A53" s="151"/>
      <c r="B53" s="125"/>
      <c r="C53" s="125" t="s">
        <v>43</v>
      </c>
      <c r="D53" s="79" t="s">
        <v>19</v>
      </c>
      <c r="E53" s="34">
        <f>E54+E55</f>
        <v>500</v>
      </c>
      <c r="F53" s="34">
        <f t="shared" ref="F53:G53" si="23">F54+F55</f>
        <v>500</v>
      </c>
      <c r="G53" s="34">
        <f t="shared" si="23"/>
        <v>500</v>
      </c>
      <c r="H53" s="11">
        <f>G53-F53</f>
        <v>0</v>
      </c>
      <c r="I53" s="34">
        <v>0</v>
      </c>
      <c r="J53" s="193" t="s">
        <v>94</v>
      </c>
    </row>
    <row r="54" spans="1:13" ht="40.950000000000003" customHeight="1" x14ac:dyDescent="0.3">
      <c r="A54" s="151"/>
      <c r="B54" s="125"/>
      <c r="C54" s="125"/>
      <c r="D54" s="73" t="s">
        <v>11</v>
      </c>
      <c r="E54" s="15">
        <v>0</v>
      </c>
      <c r="F54" s="15">
        <v>0</v>
      </c>
      <c r="G54" s="15">
        <v>0</v>
      </c>
      <c r="H54" s="11">
        <f t="shared" ref="H54" si="24">G54-F54</f>
        <v>0</v>
      </c>
      <c r="I54" s="11">
        <v>0</v>
      </c>
      <c r="J54" s="194"/>
    </row>
    <row r="55" spans="1:13" ht="39" customHeight="1" x14ac:dyDescent="0.3">
      <c r="A55" s="151"/>
      <c r="B55" s="125"/>
      <c r="C55" s="125"/>
      <c r="D55" s="72" t="s">
        <v>12</v>
      </c>
      <c r="E55" s="11">
        <v>500</v>
      </c>
      <c r="F55" s="11">
        <v>500</v>
      </c>
      <c r="G55" s="15">
        <f>500000/1000</f>
        <v>500</v>
      </c>
      <c r="H55" s="11">
        <f t="shared" ref="H55:H96" si="25">G55-F55</f>
        <v>0</v>
      </c>
      <c r="I55" s="11">
        <v>0</v>
      </c>
      <c r="J55" s="176"/>
    </row>
    <row r="56" spans="1:13" ht="39" customHeight="1" x14ac:dyDescent="0.3">
      <c r="A56" s="96"/>
      <c r="B56" s="93" t="s">
        <v>75</v>
      </c>
      <c r="C56" s="93" t="s">
        <v>10</v>
      </c>
      <c r="D56" s="79" t="s">
        <v>19</v>
      </c>
      <c r="E56" s="12">
        <f>E50+E53</f>
        <v>15760.7</v>
      </c>
      <c r="F56" s="12">
        <f t="shared" ref="F56:G56" si="26">F50+F53</f>
        <v>15760.74906</v>
      </c>
      <c r="G56" s="12">
        <f t="shared" si="26"/>
        <v>9637.9538900000007</v>
      </c>
      <c r="H56" s="12">
        <f t="shared" si="25"/>
        <v>-6122.7951699999994</v>
      </c>
      <c r="I56" s="12">
        <f>G56/F56*100</f>
        <v>61.151623271895431</v>
      </c>
      <c r="J56" s="72" t="s">
        <v>10</v>
      </c>
    </row>
    <row r="57" spans="1:13" ht="40.950000000000003" customHeight="1" x14ac:dyDescent="0.3">
      <c r="A57" s="97"/>
      <c r="B57" s="94"/>
      <c r="C57" s="94"/>
      <c r="D57" s="73" t="s">
        <v>11</v>
      </c>
      <c r="E57" s="11">
        <f>E51+E54</f>
        <v>0</v>
      </c>
      <c r="F57" s="11">
        <f>F51+F54</f>
        <v>0</v>
      </c>
      <c r="G57" s="11">
        <f t="shared" ref="G57:I57" si="27">G51+G54</f>
        <v>0</v>
      </c>
      <c r="H57" s="11">
        <f t="shared" si="25"/>
        <v>0</v>
      </c>
      <c r="I57" s="11">
        <f t="shared" si="27"/>
        <v>0</v>
      </c>
      <c r="J57" s="72" t="s">
        <v>10</v>
      </c>
    </row>
    <row r="58" spans="1:13" ht="25.95" customHeight="1" x14ac:dyDescent="0.3">
      <c r="A58" s="157"/>
      <c r="B58" s="95"/>
      <c r="C58" s="95"/>
      <c r="D58" s="72" t="s">
        <v>12</v>
      </c>
      <c r="E58" s="11">
        <f>E52+E55</f>
        <v>15760.7</v>
      </c>
      <c r="F58" s="11">
        <f t="shared" ref="F58:G58" si="28">F52+F55</f>
        <v>15760.74906</v>
      </c>
      <c r="G58" s="11">
        <f t="shared" si="28"/>
        <v>9637.9538900000007</v>
      </c>
      <c r="H58" s="11">
        <f t="shared" si="25"/>
        <v>-6122.7951699999994</v>
      </c>
      <c r="I58" s="11">
        <f t="shared" ref="I58:I63" si="29">G58/F58*100</f>
        <v>61.151623271895431</v>
      </c>
      <c r="J58" s="72" t="s">
        <v>10</v>
      </c>
    </row>
    <row r="59" spans="1:13" ht="29.4" customHeight="1" x14ac:dyDescent="0.3">
      <c r="A59" s="96" t="s">
        <v>36</v>
      </c>
      <c r="B59" s="93" t="s">
        <v>77</v>
      </c>
      <c r="C59" s="93" t="s">
        <v>16</v>
      </c>
      <c r="D59" s="79" t="s">
        <v>19</v>
      </c>
      <c r="E59" s="34">
        <f>E60+E61</f>
        <v>4504.6000000000004</v>
      </c>
      <c r="F59" s="34">
        <f t="shared" ref="F59:G59" si="30">F60+F61</f>
        <v>4504.6000000000004</v>
      </c>
      <c r="G59" s="34">
        <f t="shared" si="30"/>
        <v>1813.7313499999998</v>
      </c>
      <c r="H59" s="34">
        <f t="shared" si="25"/>
        <v>-2690.8686500000003</v>
      </c>
      <c r="I59" s="34">
        <f t="shared" si="29"/>
        <v>40.263982373573668</v>
      </c>
      <c r="J59" s="148" t="s">
        <v>63</v>
      </c>
    </row>
    <row r="60" spans="1:13" ht="40.950000000000003" customHeight="1" x14ac:dyDescent="0.3">
      <c r="A60" s="97"/>
      <c r="B60" s="94"/>
      <c r="C60" s="94"/>
      <c r="D60" s="73" t="s">
        <v>11</v>
      </c>
      <c r="E60" s="11">
        <v>2220.6999999999998</v>
      </c>
      <c r="F60" s="11">
        <v>2220.6999999999998</v>
      </c>
      <c r="G60" s="11">
        <f>1421015.45/1000</f>
        <v>1421.0154499999999</v>
      </c>
      <c r="H60" s="21">
        <f t="shared" si="25"/>
        <v>-799.68454999999994</v>
      </c>
      <c r="I60" s="11">
        <f t="shared" si="29"/>
        <v>63.989528076732562</v>
      </c>
      <c r="J60" s="149"/>
    </row>
    <row r="61" spans="1:13" ht="28.95" customHeight="1" x14ac:dyDescent="0.3">
      <c r="A61" s="97"/>
      <c r="B61" s="94"/>
      <c r="C61" s="95"/>
      <c r="D61" s="72" t="s">
        <v>12</v>
      </c>
      <c r="E61" s="11">
        <v>2283.9</v>
      </c>
      <c r="F61" s="11">
        <v>2283.9</v>
      </c>
      <c r="G61" s="11">
        <f>(289061.04+103654.86)/1000</f>
        <v>392.71589999999998</v>
      </c>
      <c r="H61" s="21">
        <f t="shared" si="25"/>
        <v>-1891.1841000000002</v>
      </c>
      <c r="I61" s="11">
        <f t="shared" si="29"/>
        <v>17.194969131748323</v>
      </c>
      <c r="J61" s="150"/>
    </row>
    <row r="62" spans="1:13" ht="33" customHeight="1" x14ac:dyDescent="0.3">
      <c r="A62" s="97"/>
      <c r="B62" s="94"/>
      <c r="C62" s="93" t="s">
        <v>42</v>
      </c>
      <c r="D62" s="79" t="s">
        <v>19</v>
      </c>
      <c r="E62" s="34">
        <f>E63+E64</f>
        <v>63.2</v>
      </c>
      <c r="F62" s="34">
        <f t="shared" ref="F62:G62" si="31">F63+F64</f>
        <v>63.2</v>
      </c>
      <c r="G62" s="34">
        <f t="shared" si="31"/>
        <v>0</v>
      </c>
      <c r="H62" s="34">
        <f t="shared" si="25"/>
        <v>-63.2</v>
      </c>
      <c r="I62" s="34">
        <f t="shared" si="29"/>
        <v>0</v>
      </c>
      <c r="J62" s="148"/>
      <c r="M62" s="23"/>
    </row>
    <row r="63" spans="1:13" ht="41.4" customHeight="1" x14ac:dyDescent="0.3">
      <c r="A63" s="97"/>
      <c r="B63" s="94"/>
      <c r="C63" s="94"/>
      <c r="D63" s="73" t="s">
        <v>11</v>
      </c>
      <c r="E63" s="11">
        <v>63.2</v>
      </c>
      <c r="F63" s="11">
        <v>63.2</v>
      </c>
      <c r="G63" s="11">
        <v>0</v>
      </c>
      <c r="H63" s="21">
        <f t="shared" si="25"/>
        <v>-63.2</v>
      </c>
      <c r="I63" s="11">
        <f t="shared" si="29"/>
        <v>0</v>
      </c>
      <c r="J63" s="149"/>
    </row>
    <row r="64" spans="1:13" ht="28.95" customHeight="1" x14ac:dyDescent="0.3">
      <c r="A64" s="157"/>
      <c r="B64" s="95"/>
      <c r="C64" s="95"/>
      <c r="D64" s="72" t="s">
        <v>12</v>
      </c>
      <c r="E64" s="11">
        <v>0</v>
      </c>
      <c r="F64" s="11">
        <v>0</v>
      </c>
      <c r="G64" s="11">
        <v>0</v>
      </c>
      <c r="H64" s="21">
        <f t="shared" si="25"/>
        <v>0</v>
      </c>
      <c r="I64" s="11">
        <v>0</v>
      </c>
      <c r="J64" s="150"/>
    </row>
    <row r="65" spans="1:13" ht="28.95" customHeight="1" x14ac:dyDescent="0.3">
      <c r="A65" s="96"/>
      <c r="B65" s="93" t="s">
        <v>76</v>
      </c>
      <c r="C65" s="93" t="s">
        <v>10</v>
      </c>
      <c r="D65" s="79" t="s">
        <v>19</v>
      </c>
      <c r="E65" s="34">
        <f>E59+E62</f>
        <v>4567.8</v>
      </c>
      <c r="F65" s="34">
        <f t="shared" ref="F65:G65" si="32">F59+F62</f>
        <v>4567.8</v>
      </c>
      <c r="G65" s="34">
        <f t="shared" si="32"/>
        <v>1813.7313499999998</v>
      </c>
      <c r="H65" s="34">
        <f t="shared" si="25"/>
        <v>-2754.0686500000002</v>
      </c>
      <c r="I65" s="34">
        <f>G65/F65*100</f>
        <v>39.706890625684132</v>
      </c>
      <c r="J65" s="72" t="s">
        <v>10</v>
      </c>
    </row>
    <row r="66" spans="1:13" ht="45.6" customHeight="1" x14ac:dyDescent="0.3">
      <c r="A66" s="97"/>
      <c r="B66" s="94"/>
      <c r="C66" s="94"/>
      <c r="D66" s="73" t="s">
        <v>11</v>
      </c>
      <c r="E66" s="15">
        <f>E60+E63</f>
        <v>2283.8999999999996</v>
      </c>
      <c r="F66" s="15">
        <f t="shared" ref="F66:G66" si="33">F60+F63</f>
        <v>2283.8999999999996</v>
      </c>
      <c r="G66" s="15">
        <f t="shared" si="33"/>
        <v>1421.0154499999999</v>
      </c>
      <c r="H66" s="15">
        <f t="shared" si="25"/>
        <v>-862.88454999999976</v>
      </c>
      <c r="I66" s="15">
        <f>G66/F66*100</f>
        <v>62.218812119619948</v>
      </c>
      <c r="J66" s="72" t="s">
        <v>10</v>
      </c>
    </row>
    <row r="67" spans="1:13" ht="28.95" customHeight="1" x14ac:dyDescent="0.3">
      <c r="A67" s="157"/>
      <c r="B67" s="95"/>
      <c r="C67" s="95"/>
      <c r="D67" s="72" t="s">
        <v>12</v>
      </c>
      <c r="E67" s="15">
        <f>E61+E64</f>
        <v>2283.9</v>
      </c>
      <c r="F67" s="15">
        <f t="shared" ref="F67:G67" si="34">F61+F64</f>
        <v>2283.9</v>
      </c>
      <c r="G67" s="15">
        <f t="shared" si="34"/>
        <v>392.71589999999998</v>
      </c>
      <c r="H67" s="15">
        <f t="shared" si="25"/>
        <v>-1891.1841000000002</v>
      </c>
      <c r="I67" s="15">
        <f>G67/F67*100</f>
        <v>17.194969131748323</v>
      </c>
      <c r="J67" s="72" t="s">
        <v>10</v>
      </c>
    </row>
    <row r="68" spans="1:13" ht="28.95" customHeight="1" x14ac:dyDescent="0.3">
      <c r="A68" s="96" t="s">
        <v>37</v>
      </c>
      <c r="B68" s="93" t="s">
        <v>78</v>
      </c>
      <c r="C68" s="93" t="s">
        <v>16</v>
      </c>
      <c r="D68" s="79" t="s">
        <v>19</v>
      </c>
      <c r="E68" s="34">
        <f>E69+E70</f>
        <v>0</v>
      </c>
      <c r="F68" s="34">
        <f t="shared" ref="F68:I68" si="35">F69+F70</f>
        <v>0</v>
      </c>
      <c r="G68" s="34">
        <f t="shared" si="35"/>
        <v>0</v>
      </c>
      <c r="H68" s="34">
        <f t="shared" si="25"/>
        <v>0</v>
      </c>
      <c r="I68" s="34">
        <f t="shared" si="35"/>
        <v>0</v>
      </c>
      <c r="J68" s="93"/>
    </row>
    <row r="69" spans="1:13" ht="46.2" customHeight="1" x14ac:dyDescent="0.3">
      <c r="A69" s="97"/>
      <c r="B69" s="94"/>
      <c r="C69" s="94"/>
      <c r="D69" s="73" t="s">
        <v>11</v>
      </c>
      <c r="E69" s="15">
        <v>0</v>
      </c>
      <c r="F69" s="15">
        <v>0</v>
      </c>
      <c r="G69" s="15">
        <v>0</v>
      </c>
      <c r="H69" s="21">
        <f t="shared" si="25"/>
        <v>0</v>
      </c>
      <c r="I69" s="11">
        <v>0</v>
      </c>
      <c r="J69" s="94"/>
    </row>
    <row r="70" spans="1:13" ht="34.200000000000003" customHeight="1" x14ac:dyDescent="0.3">
      <c r="A70" s="97"/>
      <c r="B70" s="94"/>
      <c r="C70" s="94"/>
      <c r="D70" s="72" t="s">
        <v>12</v>
      </c>
      <c r="E70" s="11">
        <v>0</v>
      </c>
      <c r="F70" s="11">
        <v>0</v>
      </c>
      <c r="G70" s="11">
        <v>0</v>
      </c>
      <c r="H70" s="21">
        <f t="shared" si="25"/>
        <v>0</v>
      </c>
      <c r="I70" s="11">
        <v>0</v>
      </c>
      <c r="J70" s="95"/>
    </row>
    <row r="71" spans="1:13" ht="26.4" customHeight="1" x14ac:dyDescent="0.3">
      <c r="A71" s="96" t="s">
        <v>38</v>
      </c>
      <c r="B71" s="93" t="s">
        <v>79</v>
      </c>
      <c r="C71" s="93" t="s">
        <v>17</v>
      </c>
      <c r="D71" s="79" t="s">
        <v>19</v>
      </c>
      <c r="E71" s="34">
        <f>E72+E73</f>
        <v>0</v>
      </c>
      <c r="F71" s="34">
        <f t="shared" ref="F71:I71" si="36">F72+F73</f>
        <v>0</v>
      </c>
      <c r="G71" s="34">
        <f t="shared" si="36"/>
        <v>0</v>
      </c>
      <c r="H71" s="34">
        <f t="shared" si="25"/>
        <v>0</v>
      </c>
      <c r="I71" s="34">
        <f t="shared" si="36"/>
        <v>0</v>
      </c>
      <c r="J71" s="125"/>
    </row>
    <row r="72" spans="1:13" ht="48.6" customHeight="1" x14ac:dyDescent="0.3">
      <c r="A72" s="97"/>
      <c r="B72" s="94"/>
      <c r="C72" s="94"/>
      <c r="D72" s="73" t="s">
        <v>11</v>
      </c>
      <c r="E72" s="15">
        <v>0</v>
      </c>
      <c r="F72" s="15">
        <v>0</v>
      </c>
      <c r="G72" s="15">
        <v>0</v>
      </c>
      <c r="H72" s="66">
        <f t="shared" si="25"/>
        <v>0</v>
      </c>
      <c r="I72" s="11">
        <v>0</v>
      </c>
      <c r="J72" s="125"/>
    </row>
    <row r="73" spans="1:13" ht="39" customHeight="1" x14ac:dyDescent="0.3">
      <c r="A73" s="97"/>
      <c r="B73" s="94"/>
      <c r="C73" s="94"/>
      <c r="D73" s="72" t="s">
        <v>12</v>
      </c>
      <c r="E73" s="11">
        <v>0</v>
      </c>
      <c r="F73" s="11">
        <v>0</v>
      </c>
      <c r="G73" s="11">
        <v>0</v>
      </c>
      <c r="H73" s="21">
        <f t="shared" si="25"/>
        <v>0</v>
      </c>
      <c r="I73" s="11">
        <v>0</v>
      </c>
      <c r="J73" s="125"/>
    </row>
    <row r="74" spans="1:13" ht="30" customHeight="1" x14ac:dyDescent="0.3">
      <c r="A74" s="151" t="s">
        <v>39</v>
      </c>
      <c r="B74" s="125" t="s">
        <v>80</v>
      </c>
      <c r="C74" s="93" t="s">
        <v>16</v>
      </c>
      <c r="D74" s="79" t="s">
        <v>19</v>
      </c>
      <c r="E74" s="34">
        <f>E75+E76</f>
        <v>80368.299999999988</v>
      </c>
      <c r="F74" s="34">
        <f t="shared" ref="F74:G74" si="37">F75+F76</f>
        <v>80368.277579999994</v>
      </c>
      <c r="G74" s="34">
        <f t="shared" si="37"/>
        <v>49100.347029999997</v>
      </c>
      <c r="H74" s="34">
        <f t="shared" si="25"/>
        <v>-31267.930549999997</v>
      </c>
      <c r="I74" s="34">
        <f>G74/F74*100</f>
        <v>61.094188538661477</v>
      </c>
      <c r="J74" s="148" t="s">
        <v>23</v>
      </c>
    </row>
    <row r="75" spans="1:13" ht="39" customHeight="1" x14ac:dyDescent="0.3">
      <c r="A75" s="151"/>
      <c r="B75" s="125"/>
      <c r="C75" s="94"/>
      <c r="D75" s="73" t="s">
        <v>11</v>
      </c>
      <c r="E75" s="15">
        <v>1395.9</v>
      </c>
      <c r="F75" s="15">
        <v>1395.9</v>
      </c>
      <c r="G75" s="15">
        <v>0</v>
      </c>
      <c r="H75" s="21">
        <f t="shared" si="25"/>
        <v>-1395.9</v>
      </c>
      <c r="I75" s="11">
        <f>G75/F75*100</f>
        <v>0</v>
      </c>
      <c r="J75" s="149"/>
    </row>
    <row r="76" spans="1:13" ht="35.4" customHeight="1" x14ac:dyDescent="0.3">
      <c r="A76" s="151"/>
      <c r="B76" s="125"/>
      <c r="C76" s="94"/>
      <c r="D76" s="72" t="s">
        <v>12</v>
      </c>
      <c r="E76" s="11">
        <v>78972.399999999994</v>
      </c>
      <c r="F76" s="11">
        <f>(24308569.42+11657962.88+3832000+1000000+8000000+2500000+4700000+326200+1500000+1254700+1302000+10406977.95+2999032.26+105067.74+150000+3086800+1843067.33)/1000</f>
        <v>78972.37758</v>
      </c>
      <c r="G76" s="11">
        <f>(18474666.61+7488517.55+1344675.49+317444.95+2864894.6+1106042.05+2867516.01+162690+909002.51+1011094.42+523484+7176468.11+2004983.47+149992.62+1239005.68+1459868.96)/1000</f>
        <v>49100.347029999997</v>
      </c>
      <c r="H76" s="21">
        <f t="shared" si="25"/>
        <v>-29872.030550000003</v>
      </c>
      <c r="I76" s="11">
        <f>G76/F76*100</f>
        <v>62.174077233854</v>
      </c>
      <c r="J76" s="150"/>
    </row>
    <row r="77" spans="1:13" ht="31.2" customHeight="1" x14ac:dyDescent="0.3">
      <c r="A77" s="151"/>
      <c r="B77" s="125"/>
      <c r="C77" s="93" t="s">
        <v>17</v>
      </c>
      <c r="D77" s="79" t="s">
        <v>19</v>
      </c>
      <c r="E77" s="34">
        <f>E78+E79</f>
        <v>2620</v>
      </c>
      <c r="F77" s="34">
        <f t="shared" ref="F77:G77" si="38">F78+F79</f>
        <v>2620</v>
      </c>
      <c r="G77" s="34">
        <f t="shared" si="38"/>
        <v>1200</v>
      </c>
      <c r="H77" s="36">
        <f t="shared" si="25"/>
        <v>-1420</v>
      </c>
      <c r="I77" s="12">
        <f>G77/F77*100</f>
        <v>45.801526717557252</v>
      </c>
      <c r="J77" s="93" t="s">
        <v>95</v>
      </c>
    </row>
    <row r="78" spans="1:13" ht="46.2" customHeight="1" x14ac:dyDescent="0.3">
      <c r="A78" s="151"/>
      <c r="B78" s="125"/>
      <c r="C78" s="94"/>
      <c r="D78" s="73" t="s">
        <v>11</v>
      </c>
      <c r="E78" s="15">
        <v>0</v>
      </c>
      <c r="F78" s="15">
        <v>0</v>
      </c>
      <c r="G78" s="15">
        <v>0</v>
      </c>
      <c r="H78" s="21">
        <f t="shared" si="25"/>
        <v>0</v>
      </c>
      <c r="I78" s="11">
        <v>0</v>
      </c>
      <c r="J78" s="94"/>
    </row>
    <row r="79" spans="1:13" ht="49.2" customHeight="1" x14ac:dyDescent="0.3">
      <c r="A79" s="151"/>
      <c r="B79" s="125"/>
      <c r="C79" s="94"/>
      <c r="D79" s="72" t="s">
        <v>12</v>
      </c>
      <c r="E79" s="11">
        <v>2620</v>
      </c>
      <c r="F79" s="11">
        <v>2620</v>
      </c>
      <c r="G79" s="11">
        <f>1200</f>
        <v>1200</v>
      </c>
      <c r="H79" s="21">
        <f t="shared" si="25"/>
        <v>-1420</v>
      </c>
      <c r="I79" s="11">
        <f>G79/F79*100</f>
        <v>45.801526717557252</v>
      </c>
      <c r="J79" s="95"/>
      <c r="M79" s="23"/>
    </row>
    <row r="80" spans="1:13" ht="31.95" customHeight="1" x14ac:dyDescent="0.3">
      <c r="A80" s="151"/>
      <c r="B80" s="125"/>
      <c r="C80" s="93" t="s">
        <v>43</v>
      </c>
      <c r="D80" s="79" t="s">
        <v>19</v>
      </c>
      <c r="E80" s="34">
        <f>E81+E82</f>
        <v>1321.2</v>
      </c>
      <c r="F80" s="34">
        <f t="shared" ref="F80:G80" si="39">F81+F82</f>
        <v>1321.2</v>
      </c>
      <c r="G80" s="34">
        <f t="shared" si="39"/>
        <v>983.94223</v>
      </c>
      <c r="H80" s="34">
        <f t="shared" si="25"/>
        <v>-337.25777000000005</v>
      </c>
      <c r="I80" s="34">
        <f>G80/F80*100</f>
        <v>74.473374962155617</v>
      </c>
      <c r="J80" s="148" t="s">
        <v>99</v>
      </c>
      <c r="M80" s="23"/>
    </row>
    <row r="81" spans="1:13" ht="46.2" customHeight="1" x14ac:dyDescent="0.3">
      <c r="A81" s="151"/>
      <c r="B81" s="125"/>
      <c r="C81" s="94"/>
      <c r="D81" s="73" t="s">
        <v>11</v>
      </c>
      <c r="E81" s="15">
        <v>1321.2</v>
      </c>
      <c r="F81" s="15">
        <v>1321.2</v>
      </c>
      <c r="G81" s="15">
        <f>983942.23/1000</f>
        <v>983.94223</v>
      </c>
      <c r="H81" s="21">
        <f t="shared" si="25"/>
        <v>-337.25777000000005</v>
      </c>
      <c r="I81" s="11">
        <f>G81/F81*100</f>
        <v>74.473374962155617</v>
      </c>
      <c r="J81" s="149"/>
      <c r="M81" s="23"/>
    </row>
    <row r="82" spans="1:13" ht="44.4" customHeight="1" x14ac:dyDescent="0.3">
      <c r="A82" s="151"/>
      <c r="B82" s="125"/>
      <c r="C82" s="94"/>
      <c r="D82" s="72" t="s">
        <v>12</v>
      </c>
      <c r="E82" s="11">
        <v>0</v>
      </c>
      <c r="F82" s="11">
        <v>0</v>
      </c>
      <c r="G82" s="11">
        <v>0</v>
      </c>
      <c r="H82" s="21">
        <f t="shared" si="25"/>
        <v>0</v>
      </c>
      <c r="I82" s="11">
        <v>0</v>
      </c>
      <c r="J82" s="150"/>
    </row>
    <row r="83" spans="1:13" ht="27.6" customHeight="1" x14ac:dyDescent="0.3">
      <c r="A83" s="151"/>
      <c r="B83" s="125"/>
      <c r="C83" s="125" t="s">
        <v>42</v>
      </c>
      <c r="D83" s="79" t="s">
        <v>19</v>
      </c>
      <c r="E83" s="34">
        <f>E84+E85</f>
        <v>34</v>
      </c>
      <c r="F83" s="34">
        <f t="shared" ref="F83:G83" si="40">F84+F85</f>
        <v>34</v>
      </c>
      <c r="G83" s="34">
        <f t="shared" si="40"/>
        <v>0</v>
      </c>
      <c r="H83" s="34">
        <f t="shared" si="25"/>
        <v>-34</v>
      </c>
      <c r="I83" s="34">
        <f>G83/F83*100</f>
        <v>0</v>
      </c>
      <c r="J83" s="93"/>
    </row>
    <row r="84" spans="1:13" ht="46.2" customHeight="1" x14ac:dyDescent="0.3">
      <c r="A84" s="151"/>
      <c r="B84" s="125"/>
      <c r="C84" s="125"/>
      <c r="D84" s="73" t="s">
        <v>11</v>
      </c>
      <c r="E84" s="15">
        <v>34</v>
      </c>
      <c r="F84" s="15">
        <v>34</v>
      </c>
      <c r="G84" s="15">
        <v>0</v>
      </c>
      <c r="H84" s="21">
        <f t="shared" si="25"/>
        <v>-34</v>
      </c>
      <c r="I84" s="11">
        <f>G84/F84*100</f>
        <v>0</v>
      </c>
      <c r="J84" s="94"/>
    </row>
    <row r="85" spans="1:13" ht="44.4" customHeight="1" x14ac:dyDescent="0.3">
      <c r="A85" s="151"/>
      <c r="B85" s="125"/>
      <c r="C85" s="125"/>
      <c r="D85" s="72" t="s">
        <v>12</v>
      </c>
      <c r="E85" s="11">
        <v>0</v>
      </c>
      <c r="F85" s="11">
        <v>0</v>
      </c>
      <c r="G85" s="11">
        <v>0</v>
      </c>
      <c r="H85" s="21">
        <f t="shared" si="25"/>
        <v>0</v>
      </c>
      <c r="I85" s="11">
        <v>0</v>
      </c>
      <c r="J85" s="95"/>
    </row>
    <row r="86" spans="1:13" ht="27" customHeight="1" x14ac:dyDescent="0.3">
      <c r="A86" s="96"/>
      <c r="B86" s="93" t="s">
        <v>81</v>
      </c>
      <c r="C86" s="93" t="s">
        <v>10</v>
      </c>
      <c r="D86" s="79" t="s">
        <v>19</v>
      </c>
      <c r="E86" s="12">
        <f>E74+E77+E80+E83</f>
        <v>84343.499999999985</v>
      </c>
      <c r="F86" s="12">
        <f t="shared" ref="F86:G86" si="41">F74+F77+F80+F83</f>
        <v>84343.477579999992</v>
      </c>
      <c r="G86" s="12">
        <f t="shared" si="41"/>
        <v>51284.289259999998</v>
      </c>
      <c r="H86" s="12">
        <f t="shared" si="25"/>
        <v>-33059.188319999994</v>
      </c>
      <c r="I86" s="12">
        <f t="shared" ref="I86:I94" si="42">G86/F86*100</f>
        <v>60.804096216398861</v>
      </c>
      <c r="J86" s="72" t="s">
        <v>10</v>
      </c>
    </row>
    <row r="87" spans="1:13" ht="44.4" customHeight="1" x14ac:dyDescent="0.3">
      <c r="A87" s="97"/>
      <c r="B87" s="94"/>
      <c r="C87" s="94"/>
      <c r="D87" s="73" t="s">
        <v>11</v>
      </c>
      <c r="E87" s="11">
        <f>E75+E78+E81+E84</f>
        <v>2751.1000000000004</v>
      </c>
      <c r="F87" s="11">
        <f t="shared" ref="F87:G87" si="43">F75+F78+F81+F84</f>
        <v>2751.1000000000004</v>
      </c>
      <c r="G87" s="11">
        <f t="shared" si="43"/>
        <v>983.94223</v>
      </c>
      <c r="H87" s="11">
        <f t="shared" si="25"/>
        <v>-1767.1577700000003</v>
      </c>
      <c r="I87" s="11">
        <f t="shared" si="42"/>
        <v>35.765411290029434</v>
      </c>
      <c r="J87" s="72" t="s">
        <v>10</v>
      </c>
    </row>
    <row r="88" spans="1:13" ht="35.4" customHeight="1" x14ac:dyDescent="0.3">
      <c r="A88" s="157"/>
      <c r="B88" s="95"/>
      <c r="C88" s="95"/>
      <c r="D88" s="72" t="s">
        <v>12</v>
      </c>
      <c r="E88" s="11">
        <f>E76+E79+E82+E85</f>
        <v>81592.399999999994</v>
      </c>
      <c r="F88" s="11">
        <f>F76+F79+F82+F85</f>
        <v>81592.37758</v>
      </c>
      <c r="G88" s="11">
        <f t="shared" ref="G88" si="44">G76+G79+G82+G85</f>
        <v>50300.347029999997</v>
      </c>
      <c r="H88" s="11">
        <f t="shared" si="25"/>
        <v>-31292.030550000003</v>
      </c>
      <c r="I88" s="11">
        <f t="shared" si="42"/>
        <v>61.648340840026783</v>
      </c>
      <c r="J88" s="72" t="s">
        <v>10</v>
      </c>
    </row>
    <row r="89" spans="1:13" ht="28.95" customHeight="1" x14ac:dyDescent="0.3">
      <c r="A89" s="96" t="s">
        <v>40</v>
      </c>
      <c r="B89" s="93" t="s">
        <v>41</v>
      </c>
      <c r="C89" s="93" t="s">
        <v>16</v>
      </c>
      <c r="D89" s="79" t="s">
        <v>19</v>
      </c>
      <c r="E89" s="12">
        <f>E90+E91+E92</f>
        <v>15899.055400000001</v>
      </c>
      <c r="F89" s="12">
        <f>F90+F91+F92</f>
        <v>15899.055400000001</v>
      </c>
      <c r="G89" s="12">
        <f t="shared" ref="G89" si="45">G90+G91+G92</f>
        <v>7523.0866599999999</v>
      </c>
      <c r="H89" s="12">
        <f t="shared" si="25"/>
        <v>-8375.9687400000003</v>
      </c>
      <c r="I89" s="12">
        <f t="shared" si="42"/>
        <v>47.317821535485685</v>
      </c>
      <c r="J89" s="148" t="s">
        <v>100</v>
      </c>
    </row>
    <row r="90" spans="1:13" ht="28.95" customHeight="1" x14ac:dyDescent="0.3">
      <c r="A90" s="97"/>
      <c r="B90" s="94"/>
      <c r="C90" s="94"/>
      <c r="D90" s="67" t="s">
        <v>45</v>
      </c>
      <c r="E90" s="15">
        <v>3966.1</v>
      </c>
      <c r="F90" s="15">
        <v>3966.1</v>
      </c>
      <c r="G90" s="15">
        <f>2162412.74/1000</f>
        <v>2162.4127400000002</v>
      </c>
      <c r="H90" s="37">
        <f t="shared" si="25"/>
        <v>-1803.6872599999997</v>
      </c>
      <c r="I90" s="11">
        <f t="shared" si="42"/>
        <v>54.52239580444266</v>
      </c>
      <c r="J90" s="149"/>
    </row>
    <row r="91" spans="1:13" ht="39" customHeight="1" x14ac:dyDescent="0.3">
      <c r="A91" s="97"/>
      <c r="B91" s="94"/>
      <c r="C91" s="94"/>
      <c r="D91" s="73" t="s">
        <v>11</v>
      </c>
      <c r="E91" s="15">
        <v>6203.4</v>
      </c>
      <c r="F91" s="15">
        <v>6203.4</v>
      </c>
      <c r="G91" s="15">
        <f>3382235.32/1000</f>
        <v>3382.2353199999998</v>
      </c>
      <c r="H91" s="37">
        <f t="shared" si="25"/>
        <v>-2821.1646799999999</v>
      </c>
      <c r="I91" s="11">
        <f t="shared" si="42"/>
        <v>54.522283264016501</v>
      </c>
      <c r="J91" s="149"/>
    </row>
    <row r="92" spans="1:13" ht="33" customHeight="1" x14ac:dyDescent="0.3">
      <c r="A92" s="97"/>
      <c r="B92" s="94"/>
      <c r="C92" s="94"/>
      <c r="D92" s="72" t="s">
        <v>12</v>
      </c>
      <c r="E92" s="11">
        <f>(1794615.4+3934940)/1000</f>
        <v>5729.5554000000002</v>
      </c>
      <c r="F92" s="11">
        <f>(1794615.4+3934940)/1000</f>
        <v>5729.5554000000002</v>
      </c>
      <c r="G92" s="11">
        <f>(978467.32+999971.28)/1000</f>
        <v>1978.4386000000002</v>
      </c>
      <c r="H92" s="37">
        <f t="shared" si="25"/>
        <v>-3751.1167999999998</v>
      </c>
      <c r="I92" s="11">
        <f t="shared" si="42"/>
        <v>34.530403528343577</v>
      </c>
      <c r="J92" s="149"/>
    </row>
    <row r="93" spans="1:13" ht="28.2" customHeight="1" x14ac:dyDescent="0.3">
      <c r="A93" s="151"/>
      <c r="B93" s="152" t="s">
        <v>44</v>
      </c>
      <c r="C93" s="152"/>
      <c r="D93" s="75" t="s">
        <v>19</v>
      </c>
      <c r="E93" s="12">
        <f>E50+E53+E59+E62+E68+E71+E74+E77+E80+E83+E89</f>
        <v>120571.05539999998</v>
      </c>
      <c r="F93" s="12">
        <f t="shared" ref="F93:G93" si="46">F50+F53+F59+F62+F68+F71+F74+F77+F80+F83+F89</f>
        <v>120571.08203999999</v>
      </c>
      <c r="G93" s="12">
        <f t="shared" si="46"/>
        <v>70259.061159999997</v>
      </c>
      <c r="H93" s="12">
        <f t="shared" si="25"/>
        <v>-50312.020879999996</v>
      </c>
      <c r="I93" s="12">
        <f t="shared" si="42"/>
        <v>58.271900667434707</v>
      </c>
      <c r="J93" s="68" t="s">
        <v>10</v>
      </c>
    </row>
    <row r="94" spans="1:13" ht="28.2" customHeight="1" x14ac:dyDescent="0.3">
      <c r="A94" s="151"/>
      <c r="B94" s="152"/>
      <c r="C94" s="152"/>
      <c r="D94" s="38" t="s">
        <v>45</v>
      </c>
      <c r="E94" s="11">
        <f>E90</f>
        <v>3966.1</v>
      </c>
      <c r="F94" s="11">
        <f t="shared" ref="F94:G94" si="47">F90</f>
        <v>3966.1</v>
      </c>
      <c r="G94" s="11">
        <f t="shared" si="47"/>
        <v>2162.4127400000002</v>
      </c>
      <c r="H94" s="11">
        <f t="shared" si="25"/>
        <v>-1803.6872599999997</v>
      </c>
      <c r="I94" s="11">
        <f t="shared" si="42"/>
        <v>54.52239580444266</v>
      </c>
      <c r="J94" s="71" t="s">
        <v>10</v>
      </c>
    </row>
    <row r="95" spans="1:13" ht="42.6" customHeight="1" x14ac:dyDescent="0.3">
      <c r="A95" s="151"/>
      <c r="B95" s="152"/>
      <c r="C95" s="152"/>
      <c r="D95" s="72" t="s">
        <v>11</v>
      </c>
      <c r="E95" s="11">
        <f>E51+E54+E60+E63+E69+E72+E75+E78+E81+E84+E91</f>
        <v>11238.4</v>
      </c>
      <c r="F95" s="11">
        <f t="shared" ref="F95:G95" si="48">F51+F54+F60+F63+F69+F72+F75+F78+F81+F84+F91</f>
        <v>11238.4</v>
      </c>
      <c r="G95" s="11">
        <f t="shared" si="48"/>
        <v>5787.1929999999993</v>
      </c>
      <c r="H95" s="11">
        <f t="shared" si="25"/>
        <v>-5451.2070000000003</v>
      </c>
      <c r="I95" s="11">
        <f t="shared" ref="I95" si="49">G95/F95*100</f>
        <v>51.494812428815486</v>
      </c>
      <c r="J95" s="72" t="s">
        <v>10</v>
      </c>
    </row>
    <row r="96" spans="1:13" ht="30" customHeight="1" x14ac:dyDescent="0.3">
      <c r="A96" s="151"/>
      <c r="B96" s="152"/>
      <c r="C96" s="152"/>
      <c r="D96" s="72" t="s">
        <v>12</v>
      </c>
      <c r="E96" s="11">
        <f>E52+E55+E61+E64+E70+E73+E76+E79+E82+E85+E92</f>
        <v>105366.5554</v>
      </c>
      <c r="F96" s="11">
        <f t="shared" ref="F96:G96" si="50">F52+F55+F61+F64+F70+F73+F76+F79+F82+F85+F92</f>
        <v>105366.58203999999</v>
      </c>
      <c r="G96" s="11">
        <f t="shared" si="50"/>
        <v>62309.455419999998</v>
      </c>
      <c r="H96" s="11">
        <f t="shared" si="25"/>
        <v>-43057.126619999995</v>
      </c>
      <c r="I96" s="11">
        <f>G96/F96*100</f>
        <v>59.135879909576694</v>
      </c>
      <c r="J96" s="71" t="s">
        <v>10</v>
      </c>
    </row>
    <row r="97" spans="1:10" ht="19.2" customHeight="1" x14ac:dyDescent="0.3">
      <c r="A97" s="126" t="s">
        <v>13</v>
      </c>
      <c r="B97" s="127"/>
      <c r="C97" s="127"/>
      <c r="D97" s="127"/>
      <c r="E97" s="127"/>
      <c r="F97" s="127"/>
      <c r="G97" s="127"/>
      <c r="H97" s="127"/>
      <c r="I97" s="127"/>
      <c r="J97" s="128"/>
    </row>
    <row r="98" spans="1:10" ht="30" customHeight="1" x14ac:dyDescent="0.3">
      <c r="A98" s="153"/>
      <c r="B98" s="125"/>
      <c r="C98" s="125" t="s">
        <v>16</v>
      </c>
      <c r="D98" s="38" t="s">
        <v>45</v>
      </c>
      <c r="E98" s="11">
        <f>E94</f>
        <v>3966.1</v>
      </c>
      <c r="F98" s="11">
        <f t="shared" ref="F98:G98" si="51">F94</f>
        <v>3966.1</v>
      </c>
      <c r="G98" s="11">
        <f t="shared" si="51"/>
        <v>2162.4127400000002</v>
      </c>
      <c r="H98" s="11">
        <f t="shared" ref="H98:H114" si="52">G98-F98</f>
        <v>-1803.6872599999997</v>
      </c>
      <c r="I98" s="11">
        <f>G98/F98*100</f>
        <v>54.52239580444266</v>
      </c>
      <c r="J98" s="93"/>
    </row>
    <row r="99" spans="1:10" ht="43.95" customHeight="1" x14ac:dyDescent="0.3">
      <c r="A99" s="154"/>
      <c r="B99" s="125"/>
      <c r="C99" s="125"/>
      <c r="D99" s="73" t="s">
        <v>11</v>
      </c>
      <c r="E99" s="15">
        <f>E51+E60+E69+E75+E91</f>
        <v>9820</v>
      </c>
      <c r="F99" s="15">
        <f t="shared" ref="F99:G99" si="53">F51+F60+F69+F75+F91</f>
        <v>9820</v>
      </c>
      <c r="G99" s="15">
        <f t="shared" si="53"/>
        <v>4803.2507699999996</v>
      </c>
      <c r="H99" s="15">
        <f t="shared" si="52"/>
        <v>-5016.7492300000004</v>
      </c>
      <c r="I99" s="11">
        <f t="shared" ref="I99:I100" si="54">G99/F99*100</f>
        <v>48.912940631364563</v>
      </c>
      <c r="J99" s="94"/>
    </row>
    <row r="100" spans="1:10" ht="44.4" customHeight="1" x14ac:dyDescent="0.3">
      <c r="A100" s="154"/>
      <c r="B100" s="125"/>
      <c r="C100" s="125"/>
      <c r="D100" s="72" t="s">
        <v>12</v>
      </c>
      <c r="E100" s="11">
        <f>E52+E61+E70+E76+E92</f>
        <v>102246.5554</v>
      </c>
      <c r="F100" s="11">
        <f t="shared" ref="F100:G100" si="55">F52+F61+F70+F76+F92</f>
        <v>102246.58203999999</v>
      </c>
      <c r="G100" s="11">
        <f t="shared" si="55"/>
        <v>60609.455419999998</v>
      </c>
      <c r="H100" s="11">
        <f t="shared" si="52"/>
        <v>-41637.126619999995</v>
      </c>
      <c r="I100" s="11">
        <f t="shared" si="54"/>
        <v>59.277732527321945</v>
      </c>
      <c r="J100" s="94"/>
    </row>
    <row r="101" spans="1:10" ht="25.95" customHeight="1" x14ac:dyDescent="0.3">
      <c r="A101" s="154"/>
      <c r="B101" s="125"/>
      <c r="C101" s="125"/>
      <c r="D101" s="75" t="s">
        <v>19</v>
      </c>
      <c r="E101" s="12">
        <f>E98+E99+E100</f>
        <v>116032.6554</v>
      </c>
      <c r="F101" s="12">
        <f t="shared" ref="F101:G101" si="56">F98+F99+F100</f>
        <v>116032.68204</v>
      </c>
      <c r="G101" s="12">
        <f t="shared" si="56"/>
        <v>67575.118929999997</v>
      </c>
      <c r="H101" s="12">
        <f t="shared" si="52"/>
        <v>-48457.563110000003</v>
      </c>
      <c r="I101" s="12">
        <f>G101/F101*100</f>
        <v>58.238004794808404</v>
      </c>
      <c r="J101" s="95"/>
    </row>
    <row r="102" spans="1:10" ht="46.2" customHeight="1" x14ac:dyDescent="0.3">
      <c r="A102" s="154"/>
      <c r="B102" s="125"/>
      <c r="C102" s="93" t="s">
        <v>17</v>
      </c>
      <c r="D102" s="73" t="s">
        <v>11</v>
      </c>
      <c r="E102" s="15">
        <f>E72+E78</f>
        <v>0</v>
      </c>
      <c r="F102" s="15">
        <f t="shared" ref="F102:G102" si="57">F72+F78</f>
        <v>0</v>
      </c>
      <c r="G102" s="15">
        <f t="shared" si="57"/>
        <v>0</v>
      </c>
      <c r="H102" s="15">
        <f t="shared" si="52"/>
        <v>0</v>
      </c>
      <c r="I102" s="15">
        <f>0</f>
        <v>0</v>
      </c>
      <c r="J102" s="93"/>
    </row>
    <row r="103" spans="1:10" ht="44.4" customHeight="1" x14ac:dyDescent="0.3">
      <c r="A103" s="154"/>
      <c r="B103" s="125"/>
      <c r="C103" s="94"/>
      <c r="D103" s="72" t="s">
        <v>12</v>
      </c>
      <c r="E103" s="11">
        <f>E73+E79</f>
        <v>2620</v>
      </c>
      <c r="F103" s="11">
        <f t="shared" ref="F103:G103" si="58">F73+F79</f>
        <v>2620</v>
      </c>
      <c r="G103" s="11">
        <f t="shared" si="58"/>
        <v>1200</v>
      </c>
      <c r="H103" s="11">
        <f t="shared" si="52"/>
        <v>-1420</v>
      </c>
      <c r="I103" s="11">
        <f>G103/F103*100</f>
        <v>45.801526717557252</v>
      </c>
      <c r="J103" s="94"/>
    </row>
    <row r="104" spans="1:10" ht="25.95" customHeight="1" x14ac:dyDescent="0.3">
      <c r="A104" s="154"/>
      <c r="B104" s="125"/>
      <c r="C104" s="95"/>
      <c r="D104" s="75" t="s">
        <v>19</v>
      </c>
      <c r="E104" s="12">
        <f>E102+E103</f>
        <v>2620</v>
      </c>
      <c r="F104" s="12">
        <f t="shared" ref="F104:G104" si="59">F102+F103</f>
        <v>2620</v>
      </c>
      <c r="G104" s="12">
        <f t="shared" si="59"/>
        <v>1200</v>
      </c>
      <c r="H104" s="12">
        <f t="shared" si="52"/>
        <v>-1420</v>
      </c>
      <c r="I104" s="12">
        <f>G104/F104*100</f>
        <v>45.801526717557252</v>
      </c>
      <c r="J104" s="95"/>
    </row>
    <row r="105" spans="1:10" ht="46.2" customHeight="1" x14ac:dyDescent="0.3">
      <c r="A105" s="154"/>
      <c r="B105" s="125"/>
      <c r="C105" s="93" t="s">
        <v>43</v>
      </c>
      <c r="D105" s="73" t="s">
        <v>11</v>
      </c>
      <c r="E105" s="15">
        <f>E54+E81</f>
        <v>1321.2</v>
      </c>
      <c r="F105" s="15">
        <f t="shared" ref="F105" si="60">F54+F81</f>
        <v>1321.2</v>
      </c>
      <c r="G105" s="15">
        <f>G54+G81</f>
        <v>983.94223</v>
      </c>
      <c r="H105" s="11">
        <f t="shared" si="52"/>
        <v>-337.25777000000005</v>
      </c>
      <c r="I105" s="11">
        <f t="shared" ref="I105:I106" si="61">G105/F105*100</f>
        <v>74.473374962155617</v>
      </c>
      <c r="J105" s="93"/>
    </row>
    <row r="106" spans="1:10" ht="30.6" customHeight="1" x14ac:dyDescent="0.3">
      <c r="A106" s="154"/>
      <c r="B106" s="125"/>
      <c r="C106" s="94"/>
      <c r="D106" s="72" t="s">
        <v>12</v>
      </c>
      <c r="E106" s="11">
        <f>E55+E82</f>
        <v>500</v>
      </c>
      <c r="F106" s="11">
        <f t="shared" ref="F106" si="62">F55+F82</f>
        <v>500</v>
      </c>
      <c r="G106" s="11">
        <f>G55</f>
        <v>500</v>
      </c>
      <c r="H106" s="12">
        <f t="shared" si="52"/>
        <v>0</v>
      </c>
      <c r="I106" s="11">
        <f t="shared" si="61"/>
        <v>100</v>
      </c>
      <c r="J106" s="94"/>
    </row>
    <row r="107" spans="1:10" ht="25.95" customHeight="1" x14ac:dyDescent="0.3">
      <c r="A107" s="154"/>
      <c r="B107" s="125"/>
      <c r="C107" s="95"/>
      <c r="D107" s="75" t="s">
        <v>19</v>
      </c>
      <c r="E107" s="12">
        <f>E105+E106</f>
        <v>1821.2</v>
      </c>
      <c r="F107" s="12">
        <f t="shared" ref="F107:G107" si="63">F105+F106</f>
        <v>1821.2</v>
      </c>
      <c r="G107" s="12">
        <f t="shared" si="63"/>
        <v>1483.9422300000001</v>
      </c>
      <c r="H107" s="12">
        <f t="shared" si="52"/>
        <v>-337.25776999999994</v>
      </c>
      <c r="I107" s="12">
        <f>G107/F107*100</f>
        <v>81.481563254996715</v>
      </c>
      <c r="J107" s="95"/>
    </row>
    <row r="108" spans="1:10" ht="46.2" customHeight="1" x14ac:dyDescent="0.3">
      <c r="A108" s="154"/>
      <c r="B108" s="125"/>
      <c r="C108" s="93" t="s">
        <v>42</v>
      </c>
      <c r="D108" s="73" t="s">
        <v>11</v>
      </c>
      <c r="E108" s="15">
        <f>E63+E84</f>
        <v>97.2</v>
      </c>
      <c r="F108" s="15">
        <f t="shared" ref="F108:G108" si="64">F63+F84</f>
        <v>97.2</v>
      </c>
      <c r="G108" s="15">
        <f t="shared" si="64"/>
        <v>0</v>
      </c>
      <c r="H108" s="15">
        <f t="shared" si="52"/>
        <v>-97.2</v>
      </c>
      <c r="I108" s="15">
        <f>G108/F108*100</f>
        <v>0</v>
      </c>
      <c r="J108" s="93"/>
    </row>
    <row r="109" spans="1:10" ht="32.4" customHeight="1" x14ac:dyDescent="0.3">
      <c r="A109" s="154"/>
      <c r="B109" s="125"/>
      <c r="C109" s="94"/>
      <c r="D109" s="72" t="s">
        <v>12</v>
      </c>
      <c r="E109" s="11">
        <f>E64+E85</f>
        <v>0</v>
      </c>
      <c r="F109" s="11">
        <f t="shared" ref="F109:G109" si="65">F64+F85</f>
        <v>0</v>
      </c>
      <c r="G109" s="11">
        <f t="shared" si="65"/>
        <v>0</v>
      </c>
      <c r="H109" s="11">
        <f t="shared" si="52"/>
        <v>0</v>
      </c>
      <c r="I109" s="11">
        <f>0</f>
        <v>0</v>
      </c>
      <c r="J109" s="94"/>
    </row>
    <row r="110" spans="1:10" ht="25.95" customHeight="1" thickBot="1" x14ac:dyDescent="0.35">
      <c r="A110" s="154"/>
      <c r="B110" s="125"/>
      <c r="C110" s="95"/>
      <c r="D110" s="75" t="s">
        <v>19</v>
      </c>
      <c r="E110" s="12">
        <f>E108+E109</f>
        <v>97.2</v>
      </c>
      <c r="F110" s="12">
        <f t="shared" ref="F110:G110" si="66">F108+F109</f>
        <v>97.2</v>
      </c>
      <c r="G110" s="12">
        <f t="shared" si="66"/>
        <v>0</v>
      </c>
      <c r="H110" s="12">
        <f t="shared" si="52"/>
        <v>-97.2</v>
      </c>
      <c r="I110" s="12">
        <f>G110/F110*100</f>
        <v>0</v>
      </c>
      <c r="J110" s="192"/>
    </row>
    <row r="111" spans="1:10" ht="31.2" customHeight="1" thickBot="1" x14ac:dyDescent="0.35">
      <c r="A111" s="118" t="s">
        <v>46</v>
      </c>
      <c r="B111" s="119"/>
      <c r="C111" s="120"/>
      <c r="D111" s="41" t="s">
        <v>19</v>
      </c>
      <c r="E111" s="42">
        <f>E32+E46+E93</f>
        <v>254568.8554</v>
      </c>
      <c r="F111" s="42">
        <f>F32+F46+F93</f>
        <v>254568.86398999998</v>
      </c>
      <c r="G111" s="42">
        <f>G32+G46+G93</f>
        <v>166349.36254</v>
      </c>
      <c r="H111" s="42">
        <f t="shared" si="52"/>
        <v>-88219.501449999982</v>
      </c>
      <c r="I111" s="42">
        <f>G111/F111*100</f>
        <v>65.345525738188698</v>
      </c>
      <c r="J111" s="82" t="s">
        <v>10</v>
      </c>
    </row>
    <row r="112" spans="1:10" ht="33" customHeight="1" thickBot="1" x14ac:dyDescent="0.35">
      <c r="A112" s="100"/>
      <c r="B112" s="108"/>
      <c r="C112" s="121"/>
      <c r="D112" s="83" t="s">
        <v>45</v>
      </c>
      <c r="E112" s="42">
        <f>E94</f>
        <v>3966.1</v>
      </c>
      <c r="F112" s="42">
        <f>F94</f>
        <v>3966.1</v>
      </c>
      <c r="G112" s="42">
        <f>G94</f>
        <v>2162.4127400000002</v>
      </c>
      <c r="H112" s="42">
        <f t="shared" si="52"/>
        <v>-1803.6872599999997</v>
      </c>
      <c r="I112" s="43">
        <f>G112/F112*100</f>
        <v>54.52239580444266</v>
      </c>
      <c r="J112" s="46" t="s">
        <v>10</v>
      </c>
    </row>
    <row r="113" spans="1:10" ht="44.4" customHeight="1" thickBot="1" x14ac:dyDescent="0.35">
      <c r="A113" s="100"/>
      <c r="B113" s="108"/>
      <c r="C113" s="121"/>
      <c r="D113" s="44" t="s">
        <v>11</v>
      </c>
      <c r="E113" s="45">
        <f t="shared" ref="E113:G114" si="67">E33+E47+E95</f>
        <v>11238.4</v>
      </c>
      <c r="F113" s="45">
        <f t="shared" si="67"/>
        <v>11238.4</v>
      </c>
      <c r="G113" s="45">
        <f t="shared" si="67"/>
        <v>5787.1929999999993</v>
      </c>
      <c r="H113" s="42">
        <f t="shared" si="52"/>
        <v>-5451.2070000000003</v>
      </c>
      <c r="I113" s="43">
        <f>G113/F113*100</f>
        <v>51.494812428815486</v>
      </c>
      <c r="J113" s="46" t="s">
        <v>10</v>
      </c>
    </row>
    <row r="114" spans="1:10" ht="33" customHeight="1" thickBot="1" x14ac:dyDescent="0.35">
      <c r="A114" s="122"/>
      <c r="B114" s="123"/>
      <c r="C114" s="124"/>
      <c r="D114" s="47" t="s">
        <v>12</v>
      </c>
      <c r="E114" s="48">
        <f t="shared" si="67"/>
        <v>239364.3554</v>
      </c>
      <c r="F114" s="48">
        <f t="shared" si="67"/>
        <v>239364.36398999998</v>
      </c>
      <c r="G114" s="48">
        <f t="shared" si="67"/>
        <v>158399.75679999997</v>
      </c>
      <c r="H114" s="42">
        <f t="shared" si="52"/>
        <v>-80964.60719000001</v>
      </c>
      <c r="I114" s="43">
        <f>G114/F114*100</f>
        <v>66.175162484344369</v>
      </c>
      <c r="J114" s="49" t="s">
        <v>10</v>
      </c>
    </row>
    <row r="115" spans="1:10" ht="13.2" customHeight="1" x14ac:dyDescent="0.3">
      <c r="A115" s="112" t="s">
        <v>82</v>
      </c>
      <c r="B115" s="113"/>
      <c r="C115" s="113"/>
      <c r="D115" s="114"/>
      <c r="E115" s="114"/>
      <c r="F115" s="114"/>
      <c r="G115" s="114"/>
      <c r="H115" s="114"/>
      <c r="I115" s="114"/>
      <c r="J115" s="115"/>
    </row>
    <row r="116" spans="1:10" ht="42" customHeight="1" x14ac:dyDescent="0.3">
      <c r="A116" s="125" t="s">
        <v>18</v>
      </c>
      <c r="B116" s="125"/>
      <c r="C116" s="125" t="s">
        <v>10</v>
      </c>
      <c r="D116" s="30" t="s">
        <v>11</v>
      </c>
      <c r="E116" s="5">
        <v>0</v>
      </c>
      <c r="F116" s="5">
        <v>0</v>
      </c>
      <c r="G116" s="5">
        <v>0</v>
      </c>
      <c r="H116" s="53">
        <f>G116-F116</f>
        <v>0</v>
      </c>
      <c r="I116" s="5">
        <v>0</v>
      </c>
      <c r="J116" s="31" t="s">
        <v>10</v>
      </c>
    </row>
    <row r="117" spans="1:10" ht="28.95" customHeight="1" x14ac:dyDescent="0.3">
      <c r="A117" s="125"/>
      <c r="B117" s="125"/>
      <c r="C117" s="125"/>
      <c r="D117" s="30" t="s">
        <v>12</v>
      </c>
      <c r="E117" s="5">
        <v>2100</v>
      </c>
      <c r="F117" s="5">
        <v>2100</v>
      </c>
      <c r="G117" s="5">
        <v>0</v>
      </c>
      <c r="H117" s="53">
        <f>G117-F117</f>
        <v>-2100</v>
      </c>
      <c r="I117" s="5">
        <f>G117/F117*100</f>
        <v>0</v>
      </c>
      <c r="J117" s="31" t="s">
        <v>10</v>
      </c>
    </row>
    <row r="118" spans="1:10" s="4" customFormat="1" ht="24.6" customHeight="1" x14ac:dyDescent="0.3">
      <c r="A118" s="125"/>
      <c r="B118" s="125"/>
      <c r="C118" s="125"/>
      <c r="D118" s="54" t="s">
        <v>19</v>
      </c>
      <c r="E118" s="28">
        <f>E116+E117</f>
        <v>2100</v>
      </c>
      <c r="F118" s="28">
        <f t="shared" ref="F118:G118" si="68">F116+F117</f>
        <v>2100</v>
      </c>
      <c r="G118" s="28">
        <f t="shared" si="68"/>
        <v>0</v>
      </c>
      <c r="H118" s="28">
        <f>G118-F118</f>
        <v>-2100</v>
      </c>
      <c r="I118" s="28">
        <f>G118/F118*100</f>
        <v>0</v>
      </c>
      <c r="J118" s="50" t="s">
        <v>10</v>
      </c>
    </row>
    <row r="119" spans="1:10" ht="16.2" hidden="1" customHeight="1" x14ac:dyDescent="0.3">
      <c r="A119" s="116" t="s">
        <v>13</v>
      </c>
      <c r="B119" s="114"/>
      <c r="C119" s="113"/>
      <c r="D119" s="113"/>
      <c r="E119" s="113"/>
      <c r="F119" s="113"/>
      <c r="G119" s="113"/>
      <c r="H119" s="113"/>
      <c r="I119" s="113"/>
      <c r="J119" s="117"/>
    </row>
    <row r="120" spans="1:10" ht="31.95" hidden="1" customHeight="1" x14ac:dyDescent="0.3">
      <c r="A120" s="129" t="s">
        <v>47</v>
      </c>
      <c r="B120" s="130"/>
      <c r="C120" s="93" t="s">
        <v>10</v>
      </c>
      <c r="D120" s="38" t="s">
        <v>45</v>
      </c>
      <c r="E120" s="11"/>
      <c r="F120" s="11"/>
      <c r="G120" s="11"/>
      <c r="H120" s="51"/>
      <c r="I120" s="11"/>
      <c r="J120" s="72" t="s">
        <v>10</v>
      </c>
    </row>
    <row r="121" spans="1:10" ht="47.4" hidden="1" customHeight="1" x14ac:dyDescent="0.3">
      <c r="A121" s="131"/>
      <c r="B121" s="132"/>
      <c r="C121" s="94"/>
      <c r="D121" s="62" t="s">
        <v>11</v>
      </c>
      <c r="E121" s="32"/>
      <c r="F121" s="32"/>
      <c r="G121" s="32"/>
      <c r="H121" s="52"/>
      <c r="I121" s="32"/>
      <c r="J121" s="81" t="s">
        <v>10</v>
      </c>
    </row>
    <row r="122" spans="1:10" ht="36" hidden="1" customHeight="1" x14ac:dyDescent="0.3">
      <c r="A122" s="131"/>
      <c r="B122" s="132"/>
      <c r="C122" s="94"/>
      <c r="D122" s="30" t="s">
        <v>12</v>
      </c>
      <c r="E122" s="5"/>
      <c r="F122" s="5"/>
      <c r="G122" s="5"/>
      <c r="H122" s="53"/>
      <c r="I122" s="5"/>
      <c r="J122" s="31" t="s">
        <v>10</v>
      </c>
    </row>
    <row r="123" spans="1:10" s="4" customFormat="1" ht="17.399999999999999" hidden="1" customHeight="1" x14ac:dyDescent="0.3">
      <c r="A123" s="133"/>
      <c r="B123" s="134"/>
      <c r="C123" s="95"/>
      <c r="D123" s="54" t="s">
        <v>19</v>
      </c>
      <c r="E123" s="28"/>
      <c r="F123" s="28"/>
      <c r="G123" s="28"/>
      <c r="H123" s="55"/>
      <c r="I123" s="28"/>
      <c r="J123" s="50" t="s">
        <v>10</v>
      </c>
    </row>
    <row r="124" spans="1:10" ht="45.6" hidden="1" customHeight="1" x14ac:dyDescent="0.3">
      <c r="A124" s="129" t="s">
        <v>48</v>
      </c>
      <c r="B124" s="135"/>
      <c r="C124" s="93" t="s">
        <v>10</v>
      </c>
      <c r="D124" s="30" t="s">
        <v>11</v>
      </c>
      <c r="E124" s="5"/>
      <c r="F124" s="5"/>
      <c r="G124" s="5"/>
      <c r="H124" s="53"/>
      <c r="I124" s="5"/>
      <c r="J124" s="31" t="s">
        <v>10</v>
      </c>
    </row>
    <row r="125" spans="1:10" ht="34.200000000000003" hidden="1" customHeight="1" x14ac:dyDescent="0.3">
      <c r="A125" s="131"/>
      <c r="B125" s="136"/>
      <c r="C125" s="94"/>
      <c r="D125" s="30" t="s">
        <v>12</v>
      </c>
      <c r="E125" s="5"/>
      <c r="F125" s="5"/>
      <c r="G125" s="5"/>
      <c r="H125" s="53"/>
      <c r="I125" s="5"/>
      <c r="J125" s="31" t="s">
        <v>10</v>
      </c>
    </row>
    <row r="126" spans="1:10" s="4" customFormat="1" ht="24" hidden="1" customHeight="1" x14ac:dyDescent="0.3">
      <c r="A126" s="137"/>
      <c r="B126" s="138"/>
      <c r="C126" s="95"/>
      <c r="D126" s="56" t="s">
        <v>19</v>
      </c>
      <c r="E126" s="57"/>
      <c r="F126" s="57"/>
      <c r="G126" s="57"/>
      <c r="H126" s="58"/>
      <c r="I126" s="57"/>
      <c r="J126" s="59" t="s">
        <v>10</v>
      </c>
    </row>
    <row r="127" spans="1:10" ht="45.6" hidden="1" customHeight="1" x14ac:dyDescent="0.3">
      <c r="A127" s="129" t="s">
        <v>49</v>
      </c>
      <c r="B127" s="135"/>
      <c r="C127" s="93" t="s">
        <v>10</v>
      </c>
      <c r="D127" s="30" t="s">
        <v>11</v>
      </c>
      <c r="E127" s="5"/>
      <c r="F127" s="5"/>
      <c r="G127" s="5"/>
      <c r="H127" s="53"/>
      <c r="I127" s="5"/>
      <c r="J127" s="31" t="s">
        <v>10</v>
      </c>
    </row>
    <row r="128" spans="1:10" ht="34.200000000000003" hidden="1" customHeight="1" x14ac:dyDescent="0.3">
      <c r="A128" s="131"/>
      <c r="B128" s="136"/>
      <c r="C128" s="94"/>
      <c r="D128" s="30" t="s">
        <v>12</v>
      </c>
      <c r="E128" s="5"/>
      <c r="F128" s="5"/>
      <c r="G128" s="5"/>
      <c r="H128" s="53"/>
      <c r="I128" s="5"/>
      <c r="J128" s="31" t="s">
        <v>10</v>
      </c>
    </row>
    <row r="129" spans="1:10" s="4" customFormat="1" ht="24" hidden="1" customHeight="1" x14ac:dyDescent="0.3">
      <c r="A129" s="137"/>
      <c r="B129" s="138"/>
      <c r="C129" s="95"/>
      <c r="D129" s="56" t="s">
        <v>19</v>
      </c>
      <c r="E129" s="57"/>
      <c r="F129" s="57"/>
      <c r="G129" s="57"/>
      <c r="H129" s="58"/>
      <c r="I129" s="57"/>
      <c r="J129" s="59" t="s">
        <v>10</v>
      </c>
    </row>
    <row r="130" spans="1:10" s="4" customFormat="1" ht="31.95" customHeight="1" x14ac:dyDescent="0.3">
      <c r="A130" s="155" t="s">
        <v>50</v>
      </c>
      <c r="B130" s="156"/>
      <c r="C130" s="93" t="s">
        <v>10</v>
      </c>
      <c r="D130" s="61" t="s">
        <v>45</v>
      </c>
      <c r="E130" s="25">
        <f>E112</f>
        <v>3966.1</v>
      </c>
      <c r="F130" s="25">
        <v>3966.1</v>
      </c>
      <c r="G130" s="25">
        <v>0</v>
      </c>
      <c r="H130" s="25">
        <f>G130-F130</f>
        <v>-3966.1</v>
      </c>
      <c r="I130" s="25">
        <f>G130/F130*100</f>
        <v>0</v>
      </c>
      <c r="J130" s="80" t="s">
        <v>10</v>
      </c>
    </row>
    <row r="131" spans="1:10" ht="45.6" customHeight="1" x14ac:dyDescent="0.3">
      <c r="A131" s="131"/>
      <c r="B131" s="136"/>
      <c r="C131" s="94"/>
      <c r="D131" s="30" t="s">
        <v>11</v>
      </c>
      <c r="E131" s="5">
        <f>E113</f>
        <v>11238.4</v>
      </c>
      <c r="F131" s="5">
        <f>F113</f>
        <v>11238.4</v>
      </c>
      <c r="G131" s="5">
        <v>0</v>
      </c>
      <c r="H131" s="25">
        <f>G131-F131</f>
        <v>-11238.4</v>
      </c>
      <c r="I131" s="25">
        <f>G131/F131*100</f>
        <v>0</v>
      </c>
      <c r="J131" s="31" t="s">
        <v>10</v>
      </c>
    </row>
    <row r="132" spans="1:10" ht="28.95" customHeight="1" x14ac:dyDescent="0.3">
      <c r="A132" s="131"/>
      <c r="B132" s="136"/>
      <c r="C132" s="94"/>
      <c r="D132" s="30" t="s">
        <v>12</v>
      </c>
      <c r="E132" s="5">
        <f>E114-E117</f>
        <v>237264.3554</v>
      </c>
      <c r="F132" s="5">
        <f>F114-F117</f>
        <v>237264.36398999998</v>
      </c>
      <c r="G132" s="21">
        <f>G114-G117</f>
        <v>158399.75679999997</v>
      </c>
      <c r="H132" s="11">
        <f>G132-F132</f>
        <v>-78864.60719000001</v>
      </c>
      <c r="I132" s="11">
        <f>G132/F132*100</f>
        <v>66.760871348836886</v>
      </c>
      <c r="J132" s="69" t="s">
        <v>10</v>
      </c>
    </row>
    <row r="133" spans="1:10" s="4" customFormat="1" ht="24" customHeight="1" x14ac:dyDescent="0.3">
      <c r="A133" s="137"/>
      <c r="B133" s="138"/>
      <c r="C133" s="95"/>
      <c r="D133" s="56" t="s">
        <v>19</v>
      </c>
      <c r="E133" s="57">
        <f>E130+E131+E132</f>
        <v>252468.8554</v>
      </c>
      <c r="F133" s="57">
        <f t="shared" ref="F133:G133" si="69">F130+F131+F132</f>
        <v>252468.86398999998</v>
      </c>
      <c r="G133" s="57">
        <f t="shared" si="69"/>
        <v>158399.75679999997</v>
      </c>
      <c r="H133" s="70">
        <f>G133-F133</f>
        <v>-94069.10719000001</v>
      </c>
      <c r="I133" s="70">
        <f>G133/F133*100</f>
        <v>62.740313516946792</v>
      </c>
      <c r="J133" s="59" t="s">
        <v>10</v>
      </c>
    </row>
    <row r="134" spans="1:10" ht="13.2" customHeight="1" x14ac:dyDescent="0.3">
      <c r="A134" s="116" t="s">
        <v>82</v>
      </c>
      <c r="B134" s="114"/>
      <c r="C134" s="113"/>
      <c r="D134" s="113"/>
      <c r="E134" s="113"/>
      <c r="F134" s="113"/>
      <c r="G134" s="113"/>
      <c r="H134" s="113"/>
      <c r="I134" s="113"/>
      <c r="J134" s="117"/>
    </row>
    <row r="135" spans="1:10" ht="31.95" customHeight="1" x14ac:dyDescent="0.3">
      <c r="A135" s="129" t="s">
        <v>51</v>
      </c>
      <c r="B135" s="130"/>
      <c r="C135" s="93" t="s">
        <v>52</v>
      </c>
      <c r="D135" s="38" t="s">
        <v>45</v>
      </c>
      <c r="E135" s="11">
        <f>E90</f>
        <v>3966.1</v>
      </c>
      <c r="F135" s="11">
        <f t="shared" ref="F135:G135" si="70">F90</f>
        <v>3966.1</v>
      </c>
      <c r="G135" s="11">
        <f t="shared" si="70"/>
        <v>2162.4127400000002</v>
      </c>
      <c r="H135" s="11">
        <f t="shared" ref="H135:H150" si="71">G135-F135</f>
        <v>-1803.6872599999997</v>
      </c>
      <c r="I135" s="11">
        <f>G135/F135*100</f>
        <v>54.52239580444266</v>
      </c>
      <c r="J135" s="72" t="s">
        <v>10</v>
      </c>
    </row>
    <row r="136" spans="1:10" ht="53.4" customHeight="1" x14ac:dyDescent="0.3">
      <c r="A136" s="131"/>
      <c r="B136" s="132"/>
      <c r="C136" s="94"/>
      <c r="D136" s="62" t="s">
        <v>11</v>
      </c>
      <c r="E136" s="32">
        <f t="shared" ref="E136:G137" si="72">E37+E99</f>
        <v>9820</v>
      </c>
      <c r="F136" s="32">
        <f t="shared" si="72"/>
        <v>9820</v>
      </c>
      <c r="G136" s="32">
        <f t="shared" si="72"/>
        <v>4803.2507699999996</v>
      </c>
      <c r="H136" s="32">
        <f t="shared" si="71"/>
        <v>-5016.7492300000004</v>
      </c>
      <c r="I136" s="32">
        <f>G136/F136*100</f>
        <v>48.912940631364563</v>
      </c>
      <c r="J136" s="81" t="s">
        <v>10</v>
      </c>
    </row>
    <row r="137" spans="1:10" ht="36" customHeight="1" x14ac:dyDescent="0.3">
      <c r="A137" s="131"/>
      <c r="B137" s="132"/>
      <c r="C137" s="94"/>
      <c r="D137" s="30" t="s">
        <v>12</v>
      </c>
      <c r="E137" s="5">
        <f t="shared" si="72"/>
        <v>234422.3554</v>
      </c>
      <c r="F137" s="5">
        <f t="shared" si="72"/>
        <v>234422.36398999998</v>
      </c>
      <c r="G137" s="5">
        <f t="shared" si="72"/>
        <v>156699.75679999997</v>
      </c>
      <c r="H137" s="11">
        <f t="shared" si="71"/>
        <v>-77722.60719000001</v>
      </c>
      <c r="I137" s="11">
        <f>G137/F137*100</f>
        <v>66.845054427778265</v>
      </c>
      <c r="J137" s="31" t="s">
        <v>10</v>
      </c>
    </row>
    <row r="138" spans="1:10" s="4" customFormat="1" ht="19.95" customHeight="1" x14ac:dyDescent="0.3">
      <c r="A138" s="133"/>
      <c r="B138" s="134"/>
      <c r="C138" s="95"/>
      <c r="D138" s="54" t="s">
        <v>19</v>
      </c>
      <c r="E138" s="28">
        <f>E135+E136+E137</f>
        <v>248208.45540000001</v>
      </c>
      <c r="F138" s="28">
        <f t="shared" ref="F138:G138" si="73">F135+F136+F137</f>
        <v>248208.46398999999</v>
      </c>
      <c r="G138" s="28">
        <f t="shared" si="73"/>
        <v>163665.42030999999</v>
      </c>
      <c r="H138" s="28">
        <f t="shared" si="71"/>
        <v>-84543.043680000002</v>
      </c>
      <c r="I138" s="28">
        <f>G138/F138*100</f>
        <v>65.938694305200599</v>
      </c>
      <c r="J138" s="50" t="s">
        <v>10</v>
      </c>
    </row>
    <row r="139" spans="1:10" ht="42" customHeight="1" x14ac:dyDescent="0.3">
      <c r="A139" s="129" t="s">
        <v>53</v>
      </c>
      <c r="B139" s="135"/>
      <c r="C139" s="93" t="s">
        <v>54</v>
      </c>
      <c r="D139" s="30" t="s">
        <v>11</v>
      </c>
      <c r="E139" s="5">
        <f t="shared" ref="E139:I140" si="74">E40+E102</f>
        <v>0</v>
      </c>
      <c r="F139" s="5">
        <f t="shared" si="74"/>
        <v>0</v>
      </c>
      <c r="G139" s="5">
        <f t="shared" si="74"/>
        <v>0</v>
      </c>
      <c r="H139" s="5">
        <f t="shared" si="71"/>
        <v>0</v>
      </c>
      <c r="I139" s="5">
        <f t="shared" si="74"/>
        <v>0</v>
      </c>
      <c r="J139" s="31" t="s">
        <v>10</v>
      </c>
    </row>
    <row r="140" spans="1:10" ht="31.95" customHeight="1" x14ac:dyDescent="0.3">
      <c r="A140" s="131"/>
      <c r="B140" s="136"/>
      <c r="C140" s="94"/>
      <c r="D140" s="30" t="s">
        <v>12</v>
      </c>
      <c r="E140" s="5">
        <f t="shared" si="74"/>
        <v>4442</v>
      </c>
      <c r="F140" s="5">
        <f t="shared" si="74"/>
        <v>4442</v>
      </c>
      <c r="G140" s="5">
        <f t="shared" si="74"/>
        <v>1200</v>
      </c>
      <c r="H140" s="5">
        <f t="shared" si="71"/>
        <v>-3242</v>
      </c>
      <c r="I140" s="5">
        <f>G140/F140*100</f>
        <v>27.0148581719946</v>
      </c>
      <c r="J140" s="31" t="s">
        <v>10</v>
      </c>
    </row>
    <row r="141" spans="1:10" s="4" customFormat="1" ht="24" customHeight="1" x14ac:dyDescent="0.3">
      <c r="A141" s="137"/>
      <c r="B141" s="138"/>
      <c r="C141" s="95"/>
      <c r="D141" s="56" t="s">
        <v>19</v>
      </c>
      <c r="E141" s="57">
        <f>E139+E140</f>
        <v>4442</v>
      </c>
      <c r="F141" s="57">
        <f t="shared" ref="F141:G141" si="75">F139+F140</f>
        <v>4442</v>
      </c>
      <c r="G141" s="57">
        <f t="shared" si="75"/>
        <v>1200</v>
      </c>
      <c r="H141" s="57">
        <f t="shared" si="71"/>
        <v>-3242</v>
      </c>
      <c r="I141" s="57">
        <f>G141/F141*100</f>
        <v>27.0148581719946</v>
      </c>
      <c r="J141" s="59" t="s">
        <v>10</v>
      </c>
    </row>
    <row r="142" spans="1:10" ht="45.6" customHeight="1" x14ac:dyDescent="0.3">
      <c r="A142" s="129" t="s">
        <v>55</v>
      </c>
      <c r="B142" s="135"/>
      <c r="C142" s="93" t="s">
        <v>56</v>
      </c>
      <c r="D142" s="30" t="s">
        <v>11</v>
      </c>
      <c r="E142" s="5">
        <v>0</v>
      </c>
      <c r="F142" s="5">
        <v>0</v>
      </c>
      <c r="G142" s="5">
        <v>0</v>
      </c>
      <c r="H142" s="53">
        <f t="shared" si="71"/>
        <v>0</v>
      </c>
      <c r="I142" s="5">
        <v>0</v>
      </c>
      <c r="J142" s="31" t="s">
        <v>10</v>
      </c>
    </row>
    <row r="143" spans="1:10" ht="34.200000000000003" customHeight="1" x14ac:dyDescent="0.3">
      <c r="A143" s="131"/>
      <c r="B143" s="136"/>
      <c r="C143" s="94"/>
      <c r="D143" s="30" t="s">
        <v>12</v>
      </c>
      <c r="E143" s="5">
        <f>E48</f>
        <v>0</v>
      </c>
      <c r="F143" s="5">
        <v>0</v>
      </c>
      <c r="G143" s="5">
        <v>0</v>
      </c>
      <c r="H143" s="53">
        <f t="shared" si="71"/>
        <v>0</v>
      </c>
      <c r="I143" s="5">
        <v>0</v>
      </c>
      <c r="J143" s="31" t="s">
        <v>10</v>
      </c>
    </row>
    <row r="144" spans="1:10" s="4" customFormat="1" ht="24" customHeight="1" x14ac:dyDescent="0.3">
      <c r="A144" s="137"/>
      <c r="B144" s="138"/>
      <c r="C144" s="95"/>
      <c r="D144" s="56" t="s">
        <v>19</v>
      </c>
      <c r="E144" s="57">
        <f>E142+E143</f>
        <v>0</v>
      </c>
      <c r="F144" s="57">
        <f t="shared" ref="F144:I144" si="76">F142+F143</f>
        <v>0</v>
      </c>
      <c r="G144" s="57">
        <f t="shared" si="76"/>
        <v>0</v>
      </c>
      <c r="H144" s="57">
        <f t="shared" si="71"/>
        <v>0</v>
      </c>
      <c r="I144" s="57">
        <f t="shared" si="76"/>
        <v>0</v>
      </c>
      <c r="J144" s="59" t="s">
        <v>10</v>
      </c>
    </row>
    <row r="145" spans="1:10" ht="43.2" customHeight="1" x14ac:dyDescent="0.3">
      <c r="A145" s="129" t="s">
        <v>57</v>
      </c>
      <c r="B145" s="135"/>
      <c r="C145" s="93" t="s">
        <v>58</v>
      </c>
      <c r="D145" s="30" t="s">
        <v>11</v>
      </c>
      <c r="E145" s="5">
        <f>E63+E84</f>
        <v>97.2</v>
      </c>
      <c r="F145" s="5">
        <v>97.2</v>
      </c>
      <c r="G145" s="5">
        <v>0</v>
      </c>
      <c r="H145" s="53">
        <f t="shared" si="71"/>
        <v>-97.2</v>
      </c>
      <c r="I145" s="5">
        <f>G145/F145*100</f>
        <v>0</v>
      </c>
      <c r="J145" s="31" t="s">
        <v>10</v>
      </c>
    </row>
    <row r="146" spans="1:10" ht="28.95" customHeight="1" x14ac:dyDescent="0.3">
      <c r="A146" s="131"/>
      <c r="B146" s="136"/>
      <c r="C146" s="94"/>
      <c r="D146" s="30" t="s">
        <v>12</v>
      </c>
      <c r="E146" s="5">
        <f>E64+E85</f>
        <v>0</v>
      </c>
      <c r="F146" s="5">
        <v>0</v>
      </c>
      <c r="G146" s="5">
        <v>0</v>
      </c>
      <c r="H146" s="53">
        <f t="shared" si="71"/>
        <v>0</v>
      </c>
      <c r="I146" s="5">
        <v>0</v>
      </c>
      <c r="J146" s="31" t="s">
        <v>10</v>
      </c>
    </row>
    <row r="147" spans="1:10" s="4" customFormat="1" ht="24" customHeight="1" x14ac:dyDescent="0.3">
      <c r="A147" s="137"/>
      <c r="B147" s="138"/>
      <c r="C147" s="95"/>
      <c r="D147" s="56" t="s">
        <v>19</v>
      </c>
      <c r="E147" s="57">
        <f>E145+E146</f>
        <v>97.2</v>
      </c>
      <c r="F147" s="57">
        <f t="shared" ref="F147:G147" si="77">F145+F146</f>
        <v>97.2</v>
      </c>
      <c r="G147" s="57">
        <f t="shared" si="77"/>
        <v>0</v>
      </c>
      <c r="H147" s="57">
        <f t="shared" si="71"/>
        <v>-97.2</v>
      </c>
      <c r="I147" s="57">
        <f>G147/F147*100</f>
        <v>0</v>
      </c>
      <c r="J147" s="59" t="s">
        <v>10</v>
      </c>
    </row>
    <row r="148" spans="1:10" ht="43.2" customHeight="1" x14ac:dyDescent="0.3">
      <c r="A148" s="139" t="s">
        <v>59</v>
      </c>
      <c r="B148" s="140"/>
      <c r="C148" s="145" t="s">
        <v>43</v>
      </c>
      <c r="D148" s="6" t="s">
        <v>11</v>
      </c>
      <c r="E148" s="2">
        <f t="shared" ref="E148:I149" si="78">E54+E81</f>
        <v>1321.2</v>
      </c>
      <c r="F148" s="2">
        <f t="shared" si="78"/>
        <v>1321.2</v>
      </c>
      <c r="G148" s="2">
        <f t="shared" si="78"/>
        <v>983.94223</v>
      </c>
      <c r="H148" s="2">
        <f t="shared" si="71"/>
        <v>-337.25777000000005</v>
      </c>
      <c r="I148" s="2">
        <f>G148/F148*100</f>
        <v>74.473374962155617</v>
      </c>
      <c r="J148" s="7" t="s">
        <v>10</v>
      </c>
    </row>
    <row r="149" spans="1:10" ht="27.6" customHeight="1" x14ac:dyDescent="0.3">
      <c r="A149" s="141"/>
      <c r="B149" s="142"/>
      <c r="C149" s="146"/>
      <c r="D149" s="6" t="s">
        <v>12</v>
      </c>
      <c r="E149" s="5">
        <f t="shared" si="78"/>
        <v>500</v>
      </c>
      <c r="F149" s="5">
        <f t="shared" si="78"/>
        <v>500</v>
      </c>
      <c r="G149" s="5">
        <f>G55+G82</f>
        <v>500</v>
      </c>
      <c r="H149" s="2">
        <f t="shared" si="71"/>
        <v>0</v>
      </c>
      <c r="I149" s="2">
        <f>G149/F149*100</f>
        <v>100</v>
      </c>
      <c r="J149" s="7" t="s">
        <v>10</v>
      </c>
    </row>
    <row r="150" spans="1:10" s="4" customFormat="1" ht="24" customHeight="1" x14ac:dyDescent="0.3">
      <c r="A150" s="143"/>
      <c r="B150" s="144"/>
      <c r="C150" s="147"/>
      <c r="D150" s="13" t="s">
        <v>19</v>
      </c>
      <c r="E150" s="8">
        <f>E148+E149</f>
        <v>1821.2</v>
      </c>
      <c r="F150" s="8">
        <f t="shared" ref="F150:G150" si="79">F148+F149</f>
        <v>1821.2</v>
      </c>
      <c r="G150" s="8">
        <f t="shared" si="79"/>
        <v>1483.9422300000001</v>
      </c>
      <c r="H150" s="8">
        <f t="shared" si="71"/>
        <v>-337.25776999999994</v>
      </c>
      <c r="I150" s="8">
        <f>G150/F150*100</f>
        <v>81.481563254996715</v>
      </c>
      <c r="J150" s="9" t="s">
        <v>10</v>
      </c>
    </row>
    <row r="151" spans="1:10" ht="18" customHeight="1" x14ac:dyDescent="0.3">
      <c r="A151" s="84" t="s">
        <v>14</v>
      </c>
      <c r="B151" s="3"/>
      <c r="C151" s="3"/>
      <c r="D151" s="3"/>
      <c r="E151" s="3"/>
      <c r="F151" s="3"/>
      <c r="G151" s="3"/>
      <c r="H151" s="3"/>
      <c r="I151" s="3"/>
      <c r="J151" s="3"/>
    </row>
    <row r="152" spans="1:10" ht="34.200000000000003" customHeight="1" x14ac:dyDescent="0.3">
      <c r="A152" s="85" t="s">
        <v>98</v>
      </c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3">
      <c r="A153" s="86" t="s">
        <v>93</v>
      </c>
      <c r="B153" s="3"/>
      <c r="C153" s="3"/>
      <c r="D153" s="3"/>
      <c r="E153" s="14"/>
      <c r="F153" s="3"/>
      <c r="G153" s="3"/>
      <c r="H153" s="3"/>
      <c r="I153" s="3"/>
      <c r="J153" s="3"/>
    </row>
    <row r="154" spans="1:10" ht="25.95" customHeight="1" x14ac:dyDescent="0.3">
      <c r="A154" s="87" t="s">
        <v>83</v>
      </c>
      <c r="B154" s="88"/>
      <c r="C154" s="88"/>
      <c r="D154" s="88"/>
      <c r="E154" s="88"/>
      <c r="F154" s="88"/>
      <c r="G154" s="110" t="s">
        <v>84</v>
      </c>
      <c r="H154" s="110"/>
      <c r="I154" s="3"/>
      <c r="J154" s="3"/>
    </row>
    <row r="155" spans="1:10" ht="16.2" customHeight="1" x14ac:dyDescent="0.3">
      <c r="A155" s="85" t="s">
        <v>86</v>
      </c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3">
      <c r="A156" s="86" t="s">
        <v>92</v>
      </c>
      <c r="B156" s="3"/>
      <c r="C156" s="3"/>
      <c r="D156" s="3"/>
      <c r="E156" s="14"/>
      <c r="F156" s="3"/>
      <c r="G156" s="3"/>
      <c r="H156" s="3"/>
      <c r="I156" s="3"/>
      <c r="J156" s="3"/>
    </row>
    <row r="157" spans="1:10" ht="25.95" customHeight="1" x14ac:dyDescent="0.3">
      <c r="A157" s="87" t="s">
        <v>83</v>
      </c>
      <c r="B157" s="88"/>
      <c r="C157" s="88"/>
      <c r="D157" s="88"/>
      <c r="E157" s="88"/>
      <c r="F157" s="88"/>
      <c r="G157" s="110" t="s">
        <v>84</v>
      </c>
      <c r="H157" s="110"/>
      <c r="I157" s="3"/>
      <c r="J157" s="3"/>
    </row>
    <row r="158" spans="1:10" x14ac:dyDescent="0.3">
      <c r="A158" s="89"/>
      <c r="B158" s="17"/>
      <c r="C158" s="17"/>
      <c r="D158" s="17"/>
      <c r="E158" s="17"/>
      <c r="F158" s="17"/>
      <c r="G158" s="17"/>
      <c r="H158" s="17"/>
      <c r="I158" s="17"/>
      <c r="J158" s="3"/>
    </row>
    <row r="159" spans="1:10" ht="16.2" customHeight="1" x14ac:dyDescent="0.3">
      <c r="A159" s="85" t="s">
        <v>85</v>
      </c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3">
      <c r="A160" s="86" t="s">
        <v>91</v>
      </c>
      <c r="B160" s="3"/>
      <c r="C160" s="3"/>
      <c r="D160" s="3"/>
      <c r="E160" s="14"/>
      <c r="F160" s="3"/>
      <c r="G160" s="3"/>
      <c r="H160" s="3"/>
      <c r="I160" s="3"/>
      <c r="J160" s="3"/>
    </row>
    <row r="161" spans="1:10" ht="25.95" customHeight="1" x14ac:dyDescent="0.3">
      <c r="A161" s="87" t="s">
        <v>83</v>
      </c>
      <c r="B161" s="88"/>
      <c r="C161" s="88"/>
      <c r="D161" s="88"/>
      <c r="E161" s="88"/>
      <c r="F161" s="88"/>
      <c r="G161" s="110" t="s">
        <v>84</v>
      </c>
      <c r="H161" s="110"/>
      <c r="I161" s="3"/>
      <c r="J161" s="3"/>
    </row>
    <row r="162" spans="1:10" ht="19.2" customHeight="1" x14ac:dyDescent="0.3">
      <c r="A162" s="90"/>
      <c r="B162" s="3"/>
      <c r="C162" s="3"/>
      <c r="D162" s="3"/>
      <c r="E162" s="3"/>
      <c r="F162" s="3"/>
      <c r="G162" s="3"/>
      <c r="H162" s="3"/>
      <c r="I162" s="3"/>
      <c r="J162" s="3"/>
    </row>
    <row r="163" spans="1:10" ht="16.2" customHeight="1" x14ac:dyDescent="0.3">
      <c r="A163" s="85" t="s">
        <v>87</v>
      </c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3">
      <c r="A164" s="86" t="s">
        <v>90</v>
      </c>
      <c r="B164" s="3"/>
      <c r="C164" s="3"/>
      <c r="D164" s="3"/>
      <c r="E164" s="14"/>
      <c r="F164" s="3"/>
      <c r="G164" s="3"/>
      <c r="H164" s="3"/>
      <c r="I164" s="3"/>
      <c r="J164" s="3"/>
    </row>
    <row r="165" spans="1:10" ht="20.399999999999999" customHeight="1" x14ac:dyDescent="0.3">
      <c r="A165" s="87" t="s">
        <v>83</v>
      </c>
      <c r="B165" s="88"/>
      <c r="C165" s="88"/>
      <c r="D165" s="88"/>
      <c r="E165" s="88"/>
      <c r="F165" s="88"/>
      <c r="G165" s="111" t="s">
        <v>84</v>
      </c>
      <c r="H165" s="111"/>
      <c r="I165" s="3"/>
      <c r="J165" s="3"/>
    </row>
    <row r="166" spans="1:10" ht="10.199999999999999" customHeight="1" x14ac:dyDescent="0.3">
      <c r="A166" s="89"/>
      <c r="B166" s="17"/>
      <c r="C166" s="17"/>
      <c r="D166" s="17"/>
      <c r="E166" s="17"/>
      <c r="F166" s="17"/>
      <c r="G166" s="17"/>
      <c r="H166" s="17"/>
      <c r="I166" s="17"/>
      <c r="J166" s="3"/>
    </row>
    <row r="167" spans="1:10" x14ac:dyDescent="0.3">
      <c r="A167" s="91" t="s">
        <v>96</v>
      </c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3">
      <c r="A169" s="3"/>
      <c r="B169" s="3"/>
      <c r="C169" s="3"/>
      <c r="D169" s="3"/>
      <c r="E169" s="3"/>
      <c r="F169" s="3"/>
      <c r="G169" s="92"/>
      <c r="H169" s="3"/>
      <c r="I169" s="3"/>
      <c r="J169" s="3"/>
    </row>
    <row r="170" spans="1:10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</row>
  </sheetData>
  <mergeCells count="136">
    <mergeCell ref="J108:J110"/>
    <mergeCell ref="A35:J35"/>
    <mergeCell ref="A36:A41"/>
    <mergeCell ref="B36:B41"/>
    <mergeCell ref="C36:C38"/>
    <mergeCell ref="C39:C41"/>
    <mergeCell ref="J53:J55"/>
    <mergeCell ref="B89:B92"/>
    <mergeCell ref="C89:C92"/>
    <mergeCell ref="B98:B110"/>
    <mergeCell ref="C98:C101"/>
    <mergeCell ref="C80:C82"/>
    <mergeCell ref="C77:C79"/>
    <mergeCell ref="A86:A88"/>
    <mergeCell ref="A42:J42"/>
    <mergeCell ref="J89:J92"/>
    <mergeCell ref="J14:J16"/>
    <mergeCell ref="J77:J79"/>
    <mergeCell ref="J80:J82"/>
    <mergeCell ref="J23:J25"/>
    <mergeCell ref="J68:J70"/>
    <mergeCell ref="J83:J85"/>
    <mergeCell ref="J98:J101"/>
    <mergeCell ref="J102:J104"/>
    <mergeCell ref="J105:J107"/>
    <mergeCell ref="A14:A16"/>
    <mergeCell ref="B14:B16"/>
    <mergeCell ref="C14:C16"/>
    <mergeCell ref="A17:A19"/>
    <mergeCell ref="B17:B19"/>
    <mergeCell ref="C17:C19"/>
    <mergeCell ref="C29:C31"/>
    <mergeCell ref="A29:A31"/>
    <mergeCell ref="B29:B31"/>
    <mergeCell ref="C20:C22"/>
    <mergeCell ref="C23:C25"/>
    <mergeCell ref="B20:B25"/>
    <mergeCell ref="A20:A25"/>
    <mergeCell ref="A26:A28"/>
    <mergeCell ref="B26:B28"/>
    <mergeCell ref="C26:C28"/>
    <mergeCell ref="C43:C45"/>
    <mergeCell ref="B50:B55"/>
    <mergeCell ref="C62:C64"/>
    <mergeCell ref="A59:A64"/>
    <mergeCell ref="C50:C52"/>
    <mergeCell ref="J50:J52"/>
    <mergeCell ref="C53:C55"/>
    <mergeCell ref="A32:A34"/>
    <mergeCell ref="J17:J19"/>
    <mergeCell ref="J20:J22"/>
    <mergeCell ref="J29:J31"/>
    <mergeCell ref="J62:J64"/>
    <mergeCell ref="A71:A73"/>
    <mergeCell ref="B71:B73"/>
    <mergeCell ref="C71:C73"/>
    <mergeCell ref="A50:A55"/>
    <mergeCell ref="B56:B58"/>
    <mergeCell ref="A56:A58"/>
    <mergeCell ref="C56:C58"/>
    <mergeCell ref="A65:A67"/>
    <mergeCell ref="B65:B67"/>
    <mergeCell ref="C65:C67"/>
    <mergeCell ref="J71:J73"/>
    <mergeCell ref="A46:A48"/>
    <mergeCell ref="C74:C76"/>
    <mergeCell ref="B59:B64"/>
    <mergeCell ref="A1:J1"/>
    <mergeCell ref="A2:J2"/>
    <mergeCell ref="A5:D5"/>
    <mergeCell ref="A7:D7"/>
    <mergeCell ref="A4:D4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D3:G3"/>
    <mergeCell ref="A68:A70"/>
    <mergeCell ref="B68:B70"/>
    <mergeCell ref="C68:C70"/>
    <mergeCell ref="B43:B45"/>
    <mergeCell ref="J59:J61"/>
    <mergeCell ref="G165:H165"/>
    <mergeCell ref="G161:H161"/>
    <mergeCell ref="A115:J115"/>
    <mergeCell ref="A119:J119"/>
    <mergeCell ref="A111:C114"/>
    <mergeCell ref="B74:B85"/>
    <mergeCell ref="A97:J97"/>
    <mergeCell ref="C102:C104"/>
    <mergeCell ref="C145:C147"/>
    <mergeCell ref="A134:J134"/>
    <mergeCell ref="A135:B138"/>
    <mergeCell ref="C135:C138"/>
    <mergeCell ref="C124:C126"/>
    <mergeCell ref="A124:B126"/>
    <mergeCell ref="A120:B123"/>
    <mergeCell ref="C120:C123"/>
    <mergeCell ref="A127:B129"/>
    <mergeCell ref="C127:C129"/>
    <mergeCell ref="A148:B150"/>
    <mergeCell ref="C148:C150"/>
    <mergeCell ref="A93:A96"/>
    <mergeCell ref="A139:B141"/>
    <mergeCell ref="C139:C141"/>
    <mergeCell ref="A142:B144"/>
    <mergeCell ref="C105:C107"/>
    <mergeCell ref="C108:C110"/>
    <mergeCell ref="A89:A92"/>
    <mergeCell ref="B46:C48"/>
    <mergeCell ref="C59:C61"/>
    <mergeCell ref="A49:J49"/>
    <mergeCell ref="B32:C34"/>
    <mergeCell ref="G154:H154"/>
    <mergeCell ref="G157:H157"/>
    <mergeCell ref="J43:J45"/>
    <mergeCell ref="C83:C85"/>
    <mergeCell ref="A74:A85"/>
    <mergeCell ref="B93:C96"/>
    <mergeCell ref="A98:A110"/>
    <mergeCell ref="A130:B133"/>
    <mergeCell ref="C130:C133"/>
    <mergeCell ref="C142:C144"/>
    <mergeCell ref="A145:B147"/>
    <mergeCell ref="A43:A45"/>
    <mergeCell ref="B86:B88"/>
    <mergeCell ref="C86:C88"/>
    <mergeCell ref="A116:B118"/>
    <mergeCell ref="C116:C118"/>
    <mergeCell ref="J74:J76"/>
  </mergeCells>
  <pageMargins left="0.35433070866141736" right="0.19685039370078741" top="0.39370078740157483" bottom="0.19685039370078741" header="0.15748031496062992" footer="0"/>
  <pageSetup paperSize="9" scale="7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2020-10-13T08:54:45Z</dcterms:modified>
</cp:coreProperties>
</file>